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POAS Ajustados R5 y R6 quedados\"/>
    </mc:Choice>
  </mc:AlternateContent>
  <bookViews>
    <workbookView xWindow="0" yWindow="0" windowWidth="20490" windowHeight="7665" tabRatio="776" activeTab="7"/>
  </bookViews>
  <sheets>
    <sheet name="FCA" sheetId="17" r:id="rId1"/>
    <sheet name="FCE" sheetId="16" r:id="rId2"/>
    <sheet name="FCQS" sheetId="19" r:id="rId3"/>
    <sheet name="FCS" sheetId="18" r:id="rId4"/>
    <sheet name="FIC" sheetId="20" r:id="rId5"/>
    <sheet name="DNA" sheetId="14" r:id="rId6"/>
    <sheet name="CEPOS" sheetId="15" r:id="rId7"/>
    <sheet name="Cuadro Resumen" sheetId="1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localSheetId="6" hidden="1">#REF!</definedName>
    <definedName name="_Fill" localSheetId="7"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#REF!</definedName>
    <definedName name="_Fill" localSheetId="4" hidden="1">#REF!</definedName>
    <definedName name="_Fill" hidden="1">#REF!</definedName>
    <definedName name="_xlnm._FilterDatabase" localSheetId="6" hidden="1">CEPOS!$A$9:$AG$48</definedName>
    <definedName name="_xlnm._FilterDatabase" localSheetId="5" hidden="1">DNA!$A$10:$AG$97</definedName>
    <definedName name="_xlnm._FilterDatabase" localSheetId="0" hidden="1">FCA!$A$9:$AG$340</definedName>
    <definedName name="_xlnm._FilterDatabase" localSheetId="1" hidden="1">FCE!$A$9:$AG$351</definedName>
    <definedName name="_xlnm._FilterDatabase" localSheetId="2" hidden="1">FCQS!$A$9:$AG$276</definedName>
    <definedName name="_xlnm._FilterDatabase" localSheetId="4" hidden="1">FIC!$A$9:$AG$158</definedName>
    <definedName name="_Key1" localSheetId="6" hidden="1">#REF!</definedName>
    <definedName name="_Key1" localSheetId="7" hidden="1">#REF!</definedName>
    <definedName name="_Key1" localSheetId="5" hidden="1">#REF!</definedName>
    <definedName name="_Key1" localSheetId="0" hidden="1">#REF!</definedName>
    <definedName name="_Key1" localSheetId="1" hidden="1">#REF!</definedName>
    <definedName name="_Key1" localSheetId="2" hidden="1">#REF!</definedName>
    <definedName name="_Key1" localSheetId="3">#REF!</definedName>
    <definedName name="_Key1" localSheetId="4" hidden="1">#REF!</definedName>
    <definedName name="_Key1" hidden="1">#REF!</definedName>
    <definedName name="_Order1" hidden="1">0</definedName>
    <definedName name="_Order2" hidden="1">0</definedName>
    <definedName name="_Sort" localSheetId="6" hidden="1">#REF!</definedName>
    <definedName name="_Sort" localSheetId="7" hidden="1">#REF!</definedName>
    <definedName name="_Sort" localSheetId="5" hidden="1">#REF!</definedName>
    <definedName name="_Sort" localSheetId="0" hidden="1">#REF!</definedName>
    <definedName name="_Sort" localSheetId="1" hidden="1">#REF!</definedName>
    <definedName name="_Sort" localSheetId="2" hidden="1">#REF!</definedName>
    <definedName name="_Sort" localSheetId="3">#REF!</definedName>
    <definedName name="_Sort" localSheetId="4" hidden="1">#REF!</definedName>
    <definedName name="_Sort" hidden="1">#REF!</definedName>
    <definedName name="Aseo" localSheetId="7">[1]PRODUCTO!$A$84:$D$94</definedName>
    <definedName name="Aseo" localSheetId="0">[2]PRODUCTO!$A$84:$D$94</definedName>
    <definedName name="Aseo">[3]PRODUCTO!$A$84:$D$94</definedName>
    <definedName name="capacitacion" localSheetId="7">[1]PRODUCTO!$A$2:$D$3</definedName>
    <definedName name="capacitacion" localSheetId="0">[2]PRODUCTO!$A$2:$D$3</definedName>
    <definedName name="capacitacion">[3]PRODUCTO!$A$2:$D$3</definedName>
    <definedName name="cuadro14" localSheetId="6">#REF!</definedName>
    <definedName name="cuadro14" localSheetId="7">#REF!</definedName>
    <definedName name="cuadro14" localSheetId="5">#REF!</definedName>
    <definedName name="cuadro14" localSheetId="0">#REF!</definedName>
    <definedName name="cuadro14" localSheetId="1">#REF!</definedName>
    <definedName name="cuadro14" localSheetId="2">#REF!</definedName>
    <definedName name="cuadro14" localSheetId="3">#REF!</definedName>
    <definedName name="cuadro14" localSheetId="4">#REF!</definedName>
    <definedName name="cuadro14">#REF!</definedName>
    <definedName name="CUADROCATORCE" localSheetId="6">#REF!</definedName>
    <definedName name="CUADROCATORCE" localSheetId="7">#REF!</definedName>
    <definedName name="CUADROCATORCE" localSheetId="5">#REF!</definedName>
    <definedName name="CUADROCATORCE" localSheetId="0">#REF!</definedName>
    <definedName name="CUADROCATORCE" localSheetId="1">#REF!</definedName>
    <definedName name="CUADROCATORCE" localSheetId="2">#REF!</definedName>
    <definedName name="CUADROCATORCE" localSheetId="3">#REF!</definedName>
    <definedName name="CUADROCATORCE" localSheetId="4">#REF!</definedName>
    <definedName name="CUADROCATORCE">#REF!</definedName>
    <definedName name="cuadroCUATRO" localSheetId="6">#REF!</definedName>
    <definedName name="cuadroCUATRO" localSheetId="7">#REF!</definedName>
    <definedName name="cuadroCUATRO" localSheetId="5">#REF!</definedName>
    <definedName name="cuadroCUATRO" localSheetId="0">#REF!</definedName>
    <definedName name="cuadroCUATRO" localSheetId="1">#REF!</definedName>
    <definedName name="cuadroCUATRO" localSheetId="2">#REF!</definedName>
    <definedName name="cuadroCUATRO" localSheetId="3">#REF!</definedName>
    <definedName name="cuadroCUATRO" localSheetId="4">#REF!</definedName>
    <definedName name="cuadroCUATRO">#REF!</definedName>
    <definedName name="cuadrotrece" localSheetId="6">#REF!</definedName>
    <definedName name="cuadrotrece" localSheetId="7">#REF!</definedName>
    <definedName name="cuadrotrece" localSheetId="5">#REF!</definedName>
    <definedName name="cuadrotrece" localSheetId="0">#REF!</definedName>
    <definedName name="cuadrotrece" localSheetId="1">#REF!</definedName>
    <definedName name="cuadrotrece" localSheetId="2">#REF!</definedName>
    <definedName name="cuadrotrece" localSheetId="3">#REF!</definedName>
    <definedName name="cuadrotrece" localSheetId="4">#REF!</definedName>
    <definedName name="cuadrotrece">#REF!</definedName>
    <definedName name="dos" localSheetId="6">#REF!</definedName>
    <definedName name="dos" localSheetId="7">#REF!</definedName>
    <definedName name="dos" localSheetId="5">#REF!</definedName>
    <definedName name="dos" localSheetId="0">#REF!</definedName>
    <definedName name="dos" localSheetId="1">#REF!</definedName>
    <definedName name="dos" localSheetId="2">#REF!</definedName>
    <definedName name="dos" localSheetId="3">#REF!</definedName>
    <definedName name="dos" localSheetId="4">#REF!</definedName>
    <definedName name="dos">#REF!</definedName>
    <definedName name="E12.38" localSheetId="6">[4]Rectorado!#REF!</definedName>
    <definedName name="E12.38" localSheetId="7">[5]Rectorado!#REF!</definedName>
    <definedName name="E12.38" localSheetId="5">[4]Rectorado!#REF!</definedName>
    <definedName name="E12.38" localSheetId="0">[6]Rectorado!#REF!</definedName>
    <definedName name="E12.38" localSheetId="1">[4]Rectorado!#REF!</definedName>
    <definedName name="E12.38" localSheetId="2">[4]Rectorado!#REF!</definedName>
    <definedName name="E12.38" localSheetId="3">#REF!</definedName>
    <definedName name="E12.38" localSheetId="4">[4]Rectorado!#REF!</definedName>
    <definedName name="E12.38">[4]Rectorado!#REF!</definedName>
    <definedName name="Equipos" localSheetId="7">[1]PRODUCTO!$A$60:$D$68</definedName>
    <definedName name="Equipos" localSheetId="0">[2]PRODUCTO!$A$60:$D$68</definedName>
    <definedName name="Equipos">[3]PRODUCTO!$A$60:$D$68</definedName>
    <definedName name="FFFF" localSheetId="6">#REF!</definedName>
    <definedName name="FFFF" localSheetId="5">#REF!</definedName>
    <definedName name="FFFF" localSheetId="0">#REF!</definedName>
    <definedName name="FFFF" localSheetId="1">#REF!</definedName>
    <definedName name="FFFF" localSheetId="2">#REF!</definedName>
    <definedName name="FFFF" localSheetId="3">#REF!</definedName>
    <definedName name="FFFF" localSheetId="4">#REF!</definedName>
    <definedName name="FFFF">#REF!</definedName>
    <definedName name="HOLA" localSheetId="6">#REF!</definedName>
    <definedName name="HOLA" localSheetId="5">#REF!</definedName>
    <definedName name="HOLA" localSheetId="0">#REF!</definedName>
    <definedName name="HOLA" localSheetId="1">#REF!</definedName>
    <definedName name="HOLA" localSheetId="2">#REF!</definedName>
    <definedName name="HOLA" localSheetId="3">#REF!</definedName>
    <definedName name="HOLA" localSheetId="4">#REF!</definedName>
    <definedName name="HOLA">#REF!</definedName>
    <definedName name="Impresion" localSheetId="7">[1]PRODUCTO!$A$71:$D$81</definedName>
    <definedName name="Impresion" localSheetId="0">[2]PRODUCTO!$A$71:$D$81</definedName>
    <definedName name="Impresion">[3]PRODUCTO!$A$71:$D$81</definedName>
    <definedName name="Maquinaria" localSheetId="7">[1]PRODUCTO!$A$97:$D$169</definedName>
    <definedName name="Maquinaria" localSheetId="0">[2]PRODUCTO!$A$97:$D$169</definedName>
    <definedName name="Maquinaria">[3]PRODUCTO!$A$97:$D$169</definedName>
    <definedName name="Materiales" localSheetId="7">[1]PRODUCTO!$A$6:$D$45</definedName>
    <definedName name="Materiales" localSheetId="0">[2]PRODUCTO!$A$6:$D$45</definedName>
    <definedName name="Materiales">[3]PRODUCTO!$A$6:$D$45</definedName>
    <definedName name="Mobiliarios" localSheetId="7">[1]PRODUCTO!$A$48:$D$57</definedName>
    <definedName name="Mobiliarios" localSheetId="0">[2]PRODUCTO!$A$48:$D$57</definedName>
    <definedName name="Mobiliarios">[3]PRODUCTO!$A$48:$D$57</definedName>
    <definedName name="NOTA1" localSheetId="6">#REF!</definedName>
    <definedName name="NOTA1" localSheetId="7">#REF!</definedName>
    <definedName name="NOTA1" localSheetId="5">#REF!</definedName>
    <definedName name="NOTA1" localSheetId="0">#REF!</definedName>
    <definedName name="NOTA1" localSheetId="1">#REF!</definedName>
    <definedName name="NOTA1" localSheetId="2">#REF!</definedName>
    <definedName name="NOTA1" localSheetId="3">#REF!</definedName>
    <definedName name="NOTA1" localSheetId="4">#REF!</definedName>
    <definedName name="NOTA1">#REF!</definedName>
    <definedName name="partidas" localSheetId="7">[7]partidas!$A$2:$E$39</definedName>
    <definedName name="partidas" localSheetId="0">[8]partidas!$A$2:$E$39</definedName>
    <definedName name="partidas">[9]partidas!$A$2:$E$39</definedName>
    <definedName name="_xlnm.Print_Titles" localSheetId="6">CEPOS!$A:$A,CEPOS!$6:$9</definedName>
    <definedName name="_xlnm.Print_Titles" localSheetId="7">'Cuadro Resumen'!$8:$8</definedName>
    <definedName name="_xlnm.Print_Titles" localSheetId="5">DNA!$A:$A,DNA!$6:$9</definedName>
    <definedName name="_xlnm.Print_Titles" localSheetId="0">FCA!$A:$A,FCA!$6:$9</definedName>
    <definedName name="_xlnm.Print_Titles" localSheetId="1">FCE!$A:$A,FCE!$6:$9</definedName>
    <definedName name="_xlnm.Print_Titles" localSheetId="2">FCQS!$A:$A,FCQS!$6:$9</definedName>
    <definedName name="_xlnm.Print_Titles" localSheetId="3">FCS!$A:$A,FCS!$6:$9</definedName>
    <definedName name="_xlnm.Print_Titles" localSheetId="4">FIC!$A:$A,FIC!$6:$9</definedName>
    <definedName name="TRECE" localSheetId="6">#REF!</definedName>
    <definedName name="TRECE" localSheetId="7">#REF!</definedName>
    <definedName name="TRECE" localSheetId="5">#REF!</definedName>
    <definedName name="TRECE" localSheetId="0">#REF!</definedName>
    <definedName name="TRECE" localSheetId="1">#REF!</definedName>
    <definedName name="TRECE" localSheetId="2">#REF!</definedName>
    <definedName name="TRECE" localSheetId="3">#REF!</definedName>
    <definedName name="TRECE" localSheetId="4">#REF!</definedName>
    <definedName name="TRECE">#REF!</definedName>
    <definedName name="varios" localSheetId="7">[1]PRODUCTO!$A$172:$E$210</definedName>
    <definedName name="varios" localSheetId="0">[2]PRODUCTO!$A$172:$E$210</definedName>
    <definedName name="varios">[3]PRODUCTO!$A$172:$E$210</definedName>
    <definedName name="Y" localSheetId="6">#REF!</definedName>
    <definedName name="Y" localSheetId="5">#REF!</definedName>
    <definedName name="Y" localSheetId="0">#REF!</definedName>
    <definedName name="Y" localSheetId="1">#REF!</definedName>
    <definedName name="Y" localSheetId="2">#REF!</definedName>
    <definedName name="Y" localSheetId="3">#REF!</definedName>
    <definedName name="Y" localSheetId="4">#REF!</definedName>
    <definedName name="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1" l="1"/>
  <c r="C22" i="11"/>
  <c r="X189" i="20"/>
  <c r="X176" i="20"/>
  <c r="V176" i="20"/>
  <c r="Q19" i="20"/>
  <c r="AC25" i="20"/>
  <c r="Z33" i="18"/>
  <c r="AA18" i="19"/>
  <c r="X368" i="16"/>
  <c r="Q86" i="16"/>
  <c r="AC92" i="16"/>
  <c r="Q10" i="17" l="1"/>
  <c r="X374" i="17"/>
  <c r="X356" i="17"/>
  <c r="AC16" i="17"/>
  <c r="AA88" i="20" l="1"/>
  <c r="AB88" i="20" s="1"/>
  <c r="AA89" i="20"/>
  <c r="AB89" i="20" s="1"/>
  <c r="AA90" i="20"/>
  <c r="AB90" i="20" s="1"/>
  <c r="AA91" i="20"/>
  <c r="AB91" i="20" s="1"/>
  <c r="AA92" i="20"/>
  <c r="AB92" i="20" s="1"/>
  <c r="AA93" i="20"/>
  <c r="AB93" i="20" s="1"/>
  <c r="AA94" i="20"/>
  <c r="AB94" i="20" s="1"/>
  <c r="AA95" i="20"/>
  <c r="AB95" i="20" s="1"/>
  <c r="AA96" i="20"/>
  <c r="AB96" i="20" s="1"/>
  <c r="AA97" i="20"/>
  <c r="AB97" i="20" s="1"/>
  <c r="AA98" i="20"/>
  <c r="AB98" i="20" s="1"/>
  <c r="AA99" i="20"/>
  <c r="AB99" i="20" s="1"/>
  <c r="AA100" i="20"/>
  <c r="AB100" i="20" s="1"/>
  <c r="AA101" i="20"/>
  <c r="AB101" i="20" s="1"/>
  <c r="AA102" i="20"/>
  <c r="AB102" i="20" s="1"/>
  <c r="AA61" i="20"/>
  <c r="AB61" i="20" s="1"/>
  <c r="AA62" i="20"/>
  <c r="AB62" i="20" s="1"/>
  <c r="AA63" i="20"/>
  <c r="AB63" i="20" s="1"/>
  <c r="AA64" i="20"/>
  <c r="AB64" i="20" s="1"/>
  <c r="AA65" i="20"/>
  <c r="AB65" i="20" s="1"/>
  <c r="AA66" i="20"/>
  <c r="AB66" i="20" s="1"/>
  <c r="AA67" i="20"/>
  <c r="AB67" i="20" s="1"/>
  <c r="AA68" i="20"/>
  <c r="AB68" i="20" s="1"/>
  <c r="AA69" i="20"/>
  <c r="AB69" i="20" s="1"/>
  <c r="AA70" i="20"/>
  <c r="AB70" i="20" s="1"/>
  <c r="AA71" i="20"/>
  <c r="AB71" i="20" s="1"/>
  <c r="AA72" i="20"/>
  <c r="AB72" i="20" s="1"/>
  <c r="AA73" i="20"/>
  <c r="AB73" i="20" s="1"/>
  <c r="AA74" i="20"/>
  <c r="AB74" i="20" s="1"/>
  <c r="AA75" i="20"/>
  <c r="AB75" i="20" s="1"/>
  <c r="AA76" i="20"/>
  <c r="AB76" i="20" s="1"/>
  <c r="AA78" i="20"/>
  <c r="AB78" i="20" s="1"/>
  <c r="AA79" i="20"/>
  <c r="AB79" i="20" s="1"/>
  <c r="AA80" i="20"/>
  <c r="AB80" i="20" s="1"/>
  <c r="AA81" i="20"/>
  <c r="AB81" i="20" s="1"/>
  <c r="AA82" i="20"/>
  <c r="AB82" i="20" s="1"/>
  <c r="AA83" i="20"/>
  <c r="AB83" i="20" s="1"/>
  <c r="AA84" i="20"/>
  <c r="AB84" i="20" s="1"/>
  <c r="AA85" i="20"/>
  <c r="AB85" i="20" s="1"/>
  <c r="AA86" i="20"/>
  <c r="AB86" i="20" s="1"/>
  <c r="AA87" i="20"/>
  <c r="AB87" i="20" s="1"/>
  <c r="AA104" i="20"/>
  <c r="AB104" i="20" s="1"/>
  <c r="AA105" i="20"/>
  <c r="AB105" i="20" s="1"/>
  <c r="AA106" i="20"/>
  <c r="AB106" i="20" s="1"/>
  <c r="AA107" i="20"/>
  <c r="AB107" i="20" s="1"/>
  <c r="AC103" i="20" l="1"/>
  <c r="AC77" i="20"/>
  <c r="AC60" i="20"/>
  <c r="D58" i="11"/>
  <c r="E58" i="11"/>
  <c r="F58" i="11"/>
  <c r="G58" i="11"/>
  <c r="I58" i="11"/>
  <c r="C58" i="11"/>
  <c r="D53" i="11"/>
  <c r="E53" i="11"/>
  <c r="F53" i="11"/>
  <c r="G53" i="11"/>
  <c r="I53" i="11"/>
  <c r="C53" i="11"/>
  <c r="H51" i="11"/>
  <c r="H52" i="11"/>
  <c r="I52" i="11"/>
  <c r="V178" i="20"/>
  <c r="V177" i="20"/>
  <c r="V175" i="20"/>
  <c r="V172" i="20"/>
  <c r="V171" i="20"/>
  <c r="V170" i="20"/>
  <c r="V169" i="20"/>
  <c r="V168" i="20"/>
  <c r="R157" i="20"/>
  <c r="P157" i="20"/>
  <c r="S156" i="20"/>
  <c r="S155" i="20"/>
  <c r="AA154" i="20"/>
  <c r="AB154" i="20" s="1"/>
  <c r="AA153" i="20"/>
  <c r="AB153" i="20" s="1"/>
  <c r="AA152" i="20"/>
  <c r="AB152" i="20" s="1"/>
  <c r="AA151" i="20"/>
  <c r="AB151" i="20" s="1"/>
  <c r="S149" i="20"/>
  <c r="S148" i="20"/>
  <c r="S147" i="20"/>
  <c r="Q146" i="20"/>
  <c r="Q157" i="20" s="1"/>
  <c r="R145" i="20"/>
  <c r="P145" i="20"/>
  <c r="AA144" i="20"/>
  <c r="AB144" i="20" s="1"/>
  <c r="AA143" i="20"/>
  <c r="AB143" i="20" s="1"/>
  <c r="AA142" i="20"/>
  <c r="AB142" i="20" s="1"/>
  <c r="AA141" i="20"/>
  <c r="AB141" i="20" s="1"/>
  <c r="S139" i="20"/>
  <c r="S138" i="20"/>
  <c r="Q137" i="20"/>
  <c r="Q145" i="20" s="1"/>
  <c r="R136" i="20"/>
  <c r="P136" i="20"/>
  <c r="AA135" i="20"/>
  <c r="AB135" i="20" s="1"/>
  <c r="AA134" i="20"/>
  <c r="AB134" i="20" s="1"/>
  <c r="AA133" i="20"/>
  <c r="AB133" i="20" s="1"/>
  <c r="AA132" i="20"/>
  <c r="AB132" i="20" s="1"/>
  <c r="S130" i="20"/>
  <c r="S129" i="20"/>
  <c r="Q128" i="20"/>
  <c r="Q136" i="20" s="1"/>
  <c r="R127" i="20"/>
  <c r="P127" i="20"/>
  <c r="AA126" i="20"/>
  <c r="AB126" i="20" s="1"/>
  <c r="AA125" i="20"/>
  <c r="AB125" i="20" s="1"/>
  <c r="AA124" i="20"/>
  <c r="AB124" i="20" s="1"/>
  <c r="AA123" i="20"/>
  <c r="AB123" i="20" s="1"/>
  <c r="S121" i="20"/>
  <c r="S120" i="20"/>
  <c r="Q119" i="20"/>
  <c r="Q127" i="20" s="1"/>
  <c r="AC118" i="20"/>
  <c r="R118" i="20"/>
  <c r="P118" i="20"/>
  <c r="O118" i="20"/>
  <c r="S117" i="20"/>
  <c r="S116" i="20"/>
  <c r="S115" i="20"/>
  <c r="S114" i="20"/>
  <c r="S113" i="20"/>
  <c r="S112" i="20"/>
  <c r="Q111" i="20"/>
  <c r="Q118" i="20" s="1"/>
  <c r="R110" i="20"/>
  <c r="Q109" i="20"/>
  <c r="S109" i="20" s="1"/>
  <c r="S108" i="20"/>
  <c r="AA59" i="20"/>
  <c r="AB59" i="20" s="1"/>
  <c r="AA58" i="20"/>
  <c r="AB58" i="20" s="1"/>
  <c r="AA57" i="20"/>
  <c r="AB57" i="20" s="1"/>
  <c r="AA56" i="20"/>
  <c r="AB56" i="20" s="1"/>
  <c r="AA48" i="20"/>
  <c r="AB48" i="20" s="1"/>
  <c r="AA46" i="20"/>
  <c r="AB46" i="20" s="1"/>
  <c r="AA45" i="20"/>
  <c r="AB45" i="20" s="1"/>
  <c r="AA44" i="20"/>
  <c r="AB44" i="20" s="1"/>
  <c r="AA43" i="20"/>
  <c r="AB43" i="20" s="1"/>
  <c r="S41" i="20"/>
  <c r="Q40" i="20"/>
  <c r="S40" i="20" s="1"/>
  <c r="S39" i="20"/>
  <c r="AA38" i="20"/>
  <c r="AB38" i="20" s="1"/>
  <c r="AA37" i="20"/>
  <c r="AB37" i="20" s="1"/>
  <c r="AA36" i="20"/>
  <c r="AB36" i="20" s="1"/>
  <c r="AA35" i="20"/>
  <c r="AB35" i="20" s="1"/>
  <c r="R33" i="20"/>
  <c r="O32" i="20"/>
  <c r="S32" i="20" s="1"/>
  <c r="AA31" i="20"/>
  <c r="AB31" i="20" s="1"/>
  <c r="AC30" i="20" s="1"/>
  <c r="X179" i="20" s="1"/>
  <c r="G34" i="11" s="1"/>
  <c r="AB29" i="20"/>
  <c r="AC29" i="20" s="1"/>
  <c r="P19" i="20" s="1"/>
  <c r="AA27" i="20"/>
  <c r="AB27" i="20" s="1"/>
  <c r="AC27" i="20" s="1"/>
  <c r="AA26" i="20"/>
  <c r="AB26" i="20" s="1"/>
  <c r="AC26" i="20" s="1"/>
  <c r="X182" i="20" s="1"/>
  <c r="G40" i="11" s="1"/>
  <c r="Z24" i="20"/>
  <c r="AA24" i="20" s="1"/>
  <c r="AB24" i="20" s="1"/>
  <c r="AC24" i="20" s="1"/>
  <c r="X175" i="20" s="1"/>
  <c r="G20" i="11" s="1"/>
  <c r="AA23" i="20"/>
  <c r="AB23" i="20" s="1"/>
  <c r="AC23" i="20" s="1"/>
  <c r="X172" i="20" s="1"/>
  <c r="G16" i="11" s="1"/>
  <c r="AA22" i="20"/>
  <c r="AB22" i="20" s="1"/>
  <c r="AC22" i="20" s="1"/>
  <c r="X171" i="20" s="1"/>
  <c r="G15" i="11" s="1"/>
  <c r="AA21" i="20"/>
  <c r="AB21" i="20" s="1"/>
  <c r="AC21" i="20" s="1"/>
  <c r="X170" i="20" s="1"/>
  <c r="G12" i="11" s="1"/>
  <c r="Z20" i="20"/>
  <c r="AA20" i="20" s="1"/>
  <c r="AB20" i="20" s="1"/>
  <c r="AC20" i="20" s="1"/>
  <c r="X169" i="20" s="1"/>
  <c r="G11" i="11" s="1"/>
  <c r="AA19" i="20"/>
  <c r="AB19" i="20" s="1"/>
  <c r="AC19" i="20" s="1"/>
  <c r="O18" i="20"/>
  <c r="S18" i="20" s="1"/>
  <c r="AA17" i="20"/>
  <c r="AB17" i="20" s="1"/>
  <c r="AA16" i="20"/>
  <c r="AB16" i="20" s="1"/>
  <c r="AA15" i="20"/>
  <c r="AB15" i="20" s="1"/>
  <c r="AA14" i="20"/>
  <c r="AB14" i="20" s="1"/>
  <c r="O12" i="20"/>
  <c r="S12" i="20" s="1"/>
  <c r="O11" i="20"/>
  <c r="S11" i="20" s="1"/>
  <c r="O10" i="20"/>
  <c r="Q33" i="20" l="1"/>
  <c r="AC47" i="20"/>
  <c r="X173" i="20" s="1"/>
  <c r="G18" i="11" s="1"/>
  <c r="S119" i="20"/>
  <c r="AC131" i="20"/>
  <c r="AC136" i="20" s="1"/>
  <c r="P49" i="20"/>
  <c r="S137" i="20"/>
  <c r="R158" i="20"/>
  <c r="S111" i="20"/>
  <c r="S118" i="20" s="1"/>
  <c r="AC55" i="20"/>
  <c r="O49" i="20" s="1"/>
  <c r="AC140" i="20"/>
  <c r="AC145" i="20" s="1"/>
  <c r="AC34" i="20"/>
  <c r="O34" i="20" s="1"/>
  <c r="AC13" i="20"/>
  <c r="AC33" i="20" s="1"/>
  <c r="AC122" i="20"/>
  <c r="X183" i="20"/>
  <c r="P33" i="20"/>
  <c r="X178" i="20"/>
  <c r="G28" i="11" s="1"/>
  <c r="AC42" i="20"/>
  <c r="O42" i="20" s="1"/>
  <c r="S42" i="20" s="1"/>
  <c r="AC150" i="20"/>
  <c r="X180" i="20"/>
  <c r="G36" i="11" s="1"/>
  <c r="O19" i="20"/>
  <c r="X168" i="20"/>
  <c r="G10" i="11" s="1"/>
  <c r="S128" i="20"/>
  <c r="S10" i="20"/>
  <c r="S146" i="20"/>
  <c r="E11" i="11"/>
  <c r="Q49" i="20" l="1"/>
  <c r="P47" i="20"/>
  <c r="P110" i="20" s="1"/>
  <c r="P158" i="20" s="1"/>
  <c r="X195" i="20"/>
  <c r="G41" i="11"/>
  <c r="O13" i="20"/>
  <c r="S13" i="20" s="1"/>
  <c r="X174" i="20"/>
  <c r="AC110" i="20"/>
  <c r="O131" i="20"/>
  <c r="S131" i="20" s="1"/>
  <c r="S136" i="20" s="1"/>
  <c r="O140" i="20"/>
  <c r="O145" i="20" s="1"/>
  <c r="O110" i="20"/>
  <c r="S34" i="20"/>
  <c r="X181" i="20"/>
  <c r="O150" i="20"/>
  <c r="AC157" i="20"/>
  <c r="AC127" i="20"/>
  <c r="O122" i="20"/>
  <c r="S19" i="20"/>
  <c r="X177" i="20"/>
  <c r="X287" i="19"/>
  <c r="E18" i="11" s="1"/>
  <c r="AC271" i="19"/>
  <c r="R271" i="19"/>
  <c r="P271" i="19"/>
  <c r="O271" i="19"/>
  <c r="Q270" i="19"/>
  <c r="S270" i="19" s="1"/>
  <c r="Q269" i="19"/>
  <c r="S269" i="19" s="1"/>
  <c r="Q268" i="19"/>
  <c r="S268" i="19" s="1"/>
  <c r="Q267" i="19"/>
  <c r="S267" i="19" s="1"/>
  <c r="Q266" i="19"/>
  <c r="S266" i="19" s="1"/>
  <c r="Q265" i="19"/>
  <c r="S265" i="19" s="1"/>
  <c r="Q264" i="19"/>
  <c r="S264" i="19" s="1"/>
  <c r="AC263" i="19"/>
  <c r="R263" i="19"/>
  <c r="P263" i="19"/>
  <c r="O263" i="19"/>
  <c r="Q262" i="19"/>
  <c r="S262" i="19" s="1"/>
  <c r="Q261" i="19"/>
  <c r="S261" i="19" s="1"/>
  <c r="Q260" i="19"/>
  <c r="S260" i="19" s="1"/>
  <c r="Q259" i="19"/>
  <c r="S259" i="19" s="1"/>
  <c r="Q258" i="19"/>
  <c r="AC257" i="19"/>
  <c r="R257" i="19"/>
  <c r="P257" i="19"/>
  <c r="O257" i="19"/>
  <c r="Q256" i="19"/>
  <c r="S256" i="19" s="1"/>
  <c r="Q255" i="19"/>
  <c r="S255" i="19" s="1"/>
  <c r="Q254" i="19"/>
  <c r="S254" i="19" s="1"/>
  <c r="Q253" i="19"/>
  <c r="S253" i="19" s="1"/>
  <c r="Q252" i="19"/>
  <c r="S252" i="19" s="1"/>
  <c r="AC251" i="19"/>
  <c r="R251" i="19"/>
  <c r="P251" i="19"/>
  <c r="O251" i="19"/>
  <c r="Q250" i="19"/>
  <c r="S250" i="19" s="1"/>
  <c r="Q249" i="19"/>
  <c r="S249" i="19" s="1"/>
  <c r="Q248" i="19"/>
  <c r="S248" i="19" s="1"/>
  <c r="Q247" i="19"/>
  <c r="S247" i="19" s="1"/>
  <c r="Q246" i="19"/>
  <c r="S246" i="19" s="1"/>
  <c r="AC245" i="19"/>
  <c r="R245" i="19"/>
  <c r="P245" i="19"/>
  <c r="O245" i="19"/>
  <c r="Q244" i="19"/>
  <c r="S244" i="19" s="1"/>
  <c r="Q243" i="19"/>
  <c r="S243" i="19" s="1"/>
  <c r="Q242" i="19"/>
  <c r="S242" i="19" s="1"/>
  <c r="Q241" i="19"/>
  <c r="S241" i="19" s="1"/>
  <c r="Q240" i="19"/>
  <c r="S240" i="19" s="1"/>
  <c r="AC239" i="19"/>
  <c r="R239" i="19"/>
  <c r="P239" i="19"/>
  <c r="O239" i="19"/>
  <c r="Q238" i="19"/>
  <c r="S238" i="19" s="1"/>
  <c r="Q237" i="19"/>
  <c r="S237" i="19" s="1"/>
  <c r="Q236" i="19"/>
  <c r="S236" i="19" s="1"/>
  <c r="Q235" i="19"/>
  <c r="S235" i="19" s="1"/>
  <c r="Q234" i="19"/>
  <c r="S234" i="19" s="1"/>
  <c r="AC233" i="19"/>
  <c r="R233" i="19"/>
  <c r="P233" i="19"/>
  <c r="O233" i="19"/>
  <c r="Q232" i="19"/>
  <c r="S232" i="19" s="1"/>
  <c r="Q231" i="19"/>
  <c r="S231" i="19" s="1"/>
  <c r="Q230" i="19"/>
  <c r="S230" i="19" s="1"/>
  <c r="Q229" i="19"/>
  <c r="S229" i="19" s="1"/>
  <c r="Q228" i="19"/>
  <c r="S228" i="19" s="1"/>
  <c r="Q227" i="19"/>
  <c r="S227" i="19" s="1"/>
  <c r="Q226" i="19"/>
  <c r="R225" i="19"/>
  <c r="O225" i="19"/>
  <c r="Q224" i="19"/>
  <c r="S224" i="19" s="1"/>
  <c r="Q223" i="19"/>
  <c r="S223" i="19" s="1"/>
  <c r="AA222" i="19"/>
  <c r="AB222" i="19" s="1"/>
  <c r="AA221" i="19"/>
  <c r="AB221" i="19" s="1"/>
  <c r="AA220" i="19"/>
  <c r="AB220" i="19" s="1"/>
  <c r="AA219" i="19"/>
  <c r="AB219" i="19" s="1"/>
  <c r="AA218" i="19"/>
  <c r="AB218" i="19" s="1"/>
  <c r="AA217" i="19"/>
  <c r="AB217" i="19" s="1"/>
  <c r="AA216" i="19"/>
  <c r="AB216" i="19" s="1"/>
  <c r="AA215" i="19"/>
  <c r="AB215" i="19" s="1"/>
  <c r="AA214" i="19"/>
  <c r="AB214" i="19" s="1"/>
  <c r="AA213" i="19"/>
  <c r="AB213" i="19" s="1"/>
  <c r="AA212" i="19"/>
  <c r="AB212" i="19" s="1"/>
  <c r="AA211" i="19"/>
  <c r="AB211" i="19" s="1"/>
  <c r="AA210" i="19"/>
  <c r="AB210" i="19" s="1"/>
  <c r="AA209" i="19"/>
  <c r="AB209" i="19" s="1"/>
  <c r="AA208" i="19"/>
  <c r="AB208" i="19" s="1"/>
  <c r="AA206" i="19"/>
  <c r="AB206" i="19" s="1"/>
  <c r="AA205" i="19"/>
  <c r="AB205" i="19" s="1"/>
  <c r="AA204" i="19"/>
  <c r="AB204" i="19" s="1"/>
  <c r="AA203" i="19"/>
  <c r="AB203" i="19" s="1"/>
  <c r="AA202" i="19"/>
  <c r="AB202" i="19" s="1"/>
  <c r="AA201" i="19"/>
  <c r="AB201" i="19" s="1"/>
  <c r="AA200" i="19"/>
  <c r="AB200" i="19" s="1"/>
  <c r="Q198" i="19"/>
  <c r="S198" i="19" s="1"/>
  <c r="Q197" i="19"/>
  <c r="S197" i="19" s="1"/>
  <c r="AA196" i="19"/>
  <c r="AB196" i="19" s="1"/>
  <c r="AA195" i="19"/>
  <c r="AB195" i="19" s="1"/>
  <c r="AA194" i="19"/>
  <c r="AB194" i="19" s="1"/>
  <c r="AA192" i="19"/>
  <c r="AB192" i="19" s="1"/>
  <c r="AA191" i="19"/>
  <c r="AB191" i="19" s="1"/>
  <c r="AA190" i="19"/>
  <c r="AB190" i="19" s="1"/>
  <c r="Q188" i="19"/>
  <c r="S188" i="19" s="1"/>
  <c r="AA187" i="19"/>
  <c r="AB187" i="19" s="1"/>
  <c r="AA186" i="19"/>
  <c r="AB186" i="19" s="1"/>
  <c r="AA185" i="19"/>
  <c r="AB185" i="19" s="1"/>
  <c r="Q183" i="19"/>
  <c r="S183" i="19" s="1"/>
  <c r="Q182" i="19"/>
  <c r="S182" i="19" s="1"/>
  <c r="AA181" i="19"/>
  <c r="AB181" i="19" s="1"/>
  <c r="AA180" i="19"/>
  <c r="AB180" i="19" s="1"/>
  <c r="AA179" i="19"/>
  <c r="AB179" i="19" s="1"/>
  <c r="AA178" i="19"/>
  <c r="AB178" i="19" s="1"/>
  <c r="AA177" i="19"/>
  <c r="AB177" i="19" s="1"/>
  <c r="AA176" i="19"/>
  <c r="AB176" i="19" s="1"/>
  <c r="AA175" i="19"/>
  <c r="AB175" i="19" s="1"/>
  <c r="AA173" i="19"/>
  <c r="AB173" i="19" s="1"/>
  <c r="AA172" i="19"/>
  <c r="AB172" i="19" s="1"/>
  <c r="AA171" i="19"/>
  <c r="AB171" i="19" s="1"/>
  <c r="AA170" i="19"/>
  <c r="AB170" i="19" s="1"/>
  <c r="AA169" i="19"/>
  <c r="AB169" i="19" s="1"/>
  <c r="AA168" i="19"/>
  <c r="AB168" i="19" s="1"/>
  <c r="AA167" i="19"/>
  <c r="AB167" i="19" s="1"/>
  <c r="AA166" i="19"/>
  <c r="AB166" i="19" s="1"/>
  <c r="AA165" i="19"/>
  <c r="AB165" i="19" s="1"/>
  <c r="AA164" i="19"/>
  <c r="AB164" i="19" s="1"/>
  <c r="AA163" i="19"/>
  <c r="AB163" i="19" s="1"/>
  <c r="AA162" i="19"/>
  <c r="AB162" i="19" s="1"/>
  <c r="AA161" i="19"/>
  <c r="AB161" i="19" s="1"/>
  <c r="AA160" i="19"/>
  <c r="AB160" i="19" s="1"/>
  <c r="AA159" i="19"/>
  <c r="AB159" i="19" s="1"/>
  <c r="AA158" i="19"/>
  <c r="AB158" i="19" s="1"/>
  <c r="AA157" i="19"/>
  <c r="AB157" i="19" s="1"/>
  <c r="AA156" i="19"/>
  <c r="AB156" i="19" s="1"/>
  <c r="AA155" i="19"/>
  <c r="AB155" i="19" s="1"/>
  <c r="AA154" i="19"/>
  <c r="AB154" i="19" s="1"/>
  <c r="AA153" i="19"/>
  <c r="AB153" i="19" s="1"/>
  <c r="AA152" i="19"/>
  <c r="AB152" i="19" s="1"/>
  <c r="AA151" i="19"/>
  <c r="AB151" i="19" s="1"/>
  <c r="AA150" i="19"/>
  <c r="AB150" i="19" s="1"/>
  <c r="AA149" i="19"/>
  <c r="AB149" i="19" s="1"/>
  <c r="AA148" i="19"/>
  <c r="AB148" i="19" s="1"/>
  <c r="AA147" i="19"/>
  <c r="AB147" i="19" s="1"/>
  <c r="AA146" i="19"/>
  <c r="AB146" i="19" s="1"/>
  <c r="AA145" i="19"/>
  <c r="AB145" i="19" s="1"/>
  <c r="AA144" i="19"/>
  <c r="AB144" i="19" s="1"/>
  <c r="AA143" i="19"/>
  <c r="AB143" i="19" s="1"/>
  <c r="AA142" i="19"/>
  <c r="AB142" i="19" s="1"/>
  <c r="AA141" i="19"/>
  <c r="AB141" i="19" s="1"/>
  <c r="AA140" i="19"/>
  <c r="AB140" i="19" s="1"/>
  <c r="AA139" i="19"/>
  <c r="AB139" i="19" s="1"/>
  <c r="AA138" i="19"/>
  <c r="AB138" i="19" s="1"/>
  <c r="AA137" i="19"/>
  <c r="AB137" i="19" s="1"/>
  <c r="AA136" i="19"/>
  <c r="AB136" i="19" s="1"/>
  <c r="AA135" i="19"/>
  <c r="AB135" i="19" s="1"/>
  <c r="AA134" i="19"/>
  <c r="AB134" i="19" s="1"/>
  <c r="AA132" i="19"/>
  <c r="AB132" i="19" s="1"/>
  <c r="AA131" i="19"/>
  <c r="AB131" i="19" s="1"/>
  <c r="AA130" i="19"/>
  <c r="AB130" i="19" s="1"/>
  <c r="AA129" i="19"/>
  <c r="AB129" i="19" s="1"/>
  <c r="AA128" i="19"/>
  <c r="AB128" i="19" s="1"/>
  <c r="AA127" i="19"/>
  <c r="AB127" i="19" s="1"/>
  <c r="AA126" i="19"/>
  <c r="AB126" i="19" s="1"/>
  <c r="AA125" i="19"/>
  <c r="AB125" i="19" s="1"/>
  <c r="AA124" i="19"/>
  <c r="AB124" i="19" s="1"/>
  <c r="AA123" i="19"/>
  <c r="AB123" i="19" s="1"/>
  <c r="AA122" i="19"/>
  <c r="AB122" i="19" s="1"/>
  <c r="AA121" i="19"/>
  <c r="AB121" i="19" s="1"/>
  <c r="AA120" i="19"/>
  <c r="AB120" i="19" s="1"/>
  <c r="AA119" i="19"/>
  <c r="AB119" i="19" s="1"/>
  <c r="AA118" i="19"/>
  <c r="AB118" i="19" s="1"/>
  <c r="AA117" i="19"/>
  <c r="AB117" i="19" s="1"/>
  <c r="AA116" i="19"/>
  <c r="AB116" i="19" s="1"/>
  <c r="AA115" i="19"/>
  <c r="AB115" i="19" s="1"/>
  <c r="AA114" i="19"/>
  <c r="AB114" i="19" s="1"/>
  <c r="AA113" i="19"/>
  <c r="AB113" i="19" s="1"/>
  <c r="AA112" i="19"/>
  <c r="AB112" i="19" s="1"/>
  <c r="AA111" i="19"/>
  <c r="AB111" i="19" s="1"/>
  <c r="AA110" i="19"/>
  <c r="AB110" i="19" s="1"/>
  <c r="AA109" i="19"/>
  <c r="AB109" i="19" s="1"/>
  <c r="AA108" i="19"/>
  <c r="AB108" i="19" s="1"/>
  <c r="AA107" i="19"/>
  <c r="AB107" i="19" s="1"/>
  <c r="AA106" i="19"/>
  <c r="AB106" i="19" s="1"/>
  <c r="AA105" i="19"/>
  <c r="AB105" i="19" s="1"/>
  <c r="S103" i="19"/>
  <c r="S102" i="19"/>
  <c r="AA101" i="19"/>
  <c r="AB101" i="19" s="1"/>
  <c r="AA100" i="19"/>
  <c r="AB100" i="19" s="1"/>
  <c r="AA99" i="19"/>
  <c r="AB99" i="19" s="1"/>
  <c r="AA98" i="19"/>
  <c r="AB98" i="19" s="1"/>
  <c r="AA97" i="19"/>
  <c r="AB97" i="19" s="1"/>
  <c r="AA96" i="19"/>
  <c r="AB96" i="19" s="1"/>
  <c r="AA95" i="19"/>
  <c r="AB95" i="19" s="1"/>
  <c r="AA94" i="19"/>
  <c r="AB94" i="19" s="1"/>
  <c r="AA93" i="19"/>
  <c r="AB93" i="19" s="1"/>
  <c r="AA92" i="19"/>
  <c r="AB92" i="19" s="1"/>
  <c r="AA91" i="19"/>
  <c r="AB91" i="19" s="1"/>
  <c r="AA90" i="19"/>
  <c r="AB90" i="19" s="1"/>
  <c r="AA88" i="19"/>
  <c r="AB88" i="19" s="1"/>
  <c r="AA87" i="19"/>
  <c r="AB87" i="19" s="1"/>
  <c r="AA86" i="19"/>
  <c r="AB86" i="19" s="1"/>
  <c r="AA85" i="19"/>
  <c r="AB85" i="19" s="1"/>
  <c r="AA83" i="19"/>
  <c r="AB83" i="19" s="1"/>
  <c r="AA82" i="19"/>
  <c r="AB82" i="19" s="1"/>
  <c r="AA81" i="19"/>
  <c r="AB81" i="19" s="1"/>
  <c r="AA80" i="19"/>
  <c r="AB80" i="19" s="1"/>
  <c r="AA78" i="19"/>
  <c r="AB78" i="19" s="1"/>
  <c r="AA77" i="19"/>
  <c r="AB77" i="19" s="1"/>
  <c r="AA76" i="19"/>
  <c r="AB76" i="19" s="1"/>
  <c r="AA75" i="19"/>
  <c r="AB75" i="19" s="1"/>
  <c r="AA73" i="19"/>
  <c r="AB73" i="19" s="1"/>
  <c r="AA72" i="19"/>
  <c r="AB72" i="19" s="1"/>
  <c r="AA71" i="19"/>
  <c r="AB71" i="19" s="1"/>
  <c r="AA70" i="19"/>
  <c r="AB70" i="19" s="1"/>
  <c r="AA68" i="19"/>
  <c r="AB68" i="19" s="1"/>
  <c r="AA67" i="19"/>
  <c r="AB67" i="19" s="1"/>
  <c r="AA66" i="19"/>
  <c r="AB66" i="19" s="1"/>
  <c r="AA65" i="19"/>
  <c r="AB65" i="19" s="1"/>
  <c r="AA63" i="19"/>
  <c r="AB63" i="19" s="1"/>
  <c r="AA62" i="19"/>
  <c r="AB62" i="19" s="1"/>
  <c r="AA61" i="19"/>
  <c r="AB61" i="19" s="1"/>
  <c r="AA60" i="19"/>
  <c r="AB60" i="19" s="1"/>
  <c r="Q58" i="19"/>
  <c r="S58" i="19" s="1"/>
  <c r="Q57" i="19"/>
  <c r="S57" i="19" s="1"/>
  <c r="Q56" i="19"/>
  <c r="S56" i="19" s="1"/>
  <c r="Q55" i="19"/>
  <c r="S55" i="19" s="1"/>
  <c r="Q54" i="19"/>
  <c r="S54" i="19" s="1"/>
  <c r="Q53" i="19"/>
  <c r="R52" i="19"/>
  <c r="AA51" i="19"/>
  <c r="AB51" i="19" s="1"/>
  <c r="AC50" i="19" s="1"/>
  <c r="P50" i="19" s="1"/>
  <c r="S50" i="19" s="1"/>
  <c r="AA49" i="19"/>
  <c r="AB49" i="19" s="1"/>
  <c r="AA48" i="19"/>
  <c r="AB48" i="19" s="1"/>
  <c r="AA47" i="19"/>
  <c r="AB47" i="19" s="1"/>
  <c r="AA46" i="19"/>
  <c r="AB46" i="19" s="1"/>
  <c r="AA45" i="19"/>
  <c r="AB45" i="19" s="1"/>
  <c r="AA44" i="19"/>
  <c r="AB44" i="19" s="1"/>
  <c r="AA43" i="19"/>
  <c r="AB43" i="19" s="1"/>
  <c r="AA42" i="19"/>
  <c r="AB42" i="19" s="1"/>
  <c r="AA41" i="19"/>
  <c r="AB41" i="19" s="1"/>
  <c r="AA40" i="19"/>
  <c r="AB40" i="19" s="1"/>
  <c r="AA39" i="19"/>
  <c r="AB39" i="19" s="1"/>
  <c r="AA38" i="19"/>
  <c r="AB38" i="19" s="1"/>
  <c r="AA37" i="19"/>
  <c r="AB37" i="19" s="1"/>
  <c r="AA36" i="19"/>
  <c r="AB36" i="19" s="1"/>
  <c r="AA35" i="19"/>
  <c r="AB35" i="19" s="1"/>
  <c r="Q33" i="19"/>
  <c r="S33" i="19" s="1"/>
  <c r="AA30" i="19"/>
  <c r="AB30" i="19" s="1"/>
  <c r="AA29" i="19"/>
  <c r="AB29" i="19" s="1"/>
  <c r="P28" i="19"/>
  <c r="AB27" i="19"/>
  <c r="AB26" i="19"/>
  <c r="AB24" i="19"/>
  <c r="AC23" i="19" s="1"/>
  <c r="AB22" i="19"/>
  <c r="AC21" i="19" s="1"/>
  <c r="AB20" i="19"/>
  <c r="AC20" i="19" s="1"/>
  <c r="X296" i="19" s="1"/>
  <c r="E41" i="11" s="1"/>
  <c r="AB19" i="19"/>
  <c r="AC19" i="19" s="1"/>
  <c r="X295" i="19" s="1"/>
  <c r="E40" i="11" s="1"/>
  <c r="AB18" i="19"/>
  <c r="AC18" i="19" s="1"/>
  <c r="AB17" i="19"/>
  <c r="AC17" i="19" s="1"/>
  <c r="AB16" i="19"/>
  <c r="AC16" i="19" s="1"/>
  <c r="X289" i="19" s="1"/>
  <c r="E20" i="11" s="1"/>
  <c r="AB15" i="19"/>
  <c r="AC15" i="19" s="1"/>
  <c r="X286" i="19" s="1"/>
  <c r="E16" i="11" s="1"/>
  <c r="AB14" i="19"/>
  <c r="AC14" i="19" s="1"/>
  <c r="X285" i="19" s="1"/>
  <c r="E15" i="11" s="1"/>
  <c r="AA13" i="19"/>
  <c r="AB13" i="19" s="1"/>
  <c r="AC13" i="19" s="1"/>
  <c r="X284" i="19" s="1"/>
  <c r="E14" i="11" s="1"/>
  <c r="AB12" i="19"/>
  <c r="AC12" i="19" s="1"/>
  <c r="X282" i="19" s="1"/>
  <c r="E12" i="11" s="1"/>
  <c r="AB11" i="19"/>
  <c r="AC11" i="19" s="1"/>
  <c r="AB10" i="19"/>
  <c r="AC10" i="19" s="1"/>
  <c r="S47" i="20" l="1"/>
  <c r="X188" i="20"/>
  <c r="G19" i="11"/>
  <c r="G51" i="11" s="1"/>
  <c r="X187" i="20"/>
  <c r="G27" i="11"/>
  <c r="G50" i="11" s="1"/>
  <c r="X194" i="20"/>
  <c r="G38" i="11"/>
  <c r="G52" i="11" s="1"/>
  <c r="O33" i="20"/>
  <c r="O136" i="20"/>
  <c r="S140" i="20"/>
  <c r="S145" i="20" s="1"/>
  <c r="S33" i="20"/>
  <c r="AC158" i="20"/>
  <c r="Q110" i="20"/>
  <c r="Q158" i="20" s="1"/>
  <c r="S49" i="20"/>
  <c r="S122" i="20"/>
  <c r="S127" i="20" s="1"/>
  <c r="O127" i="20"/>
  <c r="S150" i="20"/>
  <c r="S157" i="20" s="1"/>
  <c r="O157" i="20"/>
  <c r="X193" i="20"/>
  <c r="X184" i="20"/>
  <c r="Q263" i="19"/>
  <c r="X308" i="19"/>
  <c r="Q257" i="19"/>
  <c r="AC79" i="19"/>
  <c r="P79" i="19" s="1"/>
  <c r="S79" i="19" s="1"/>
  <c r="AC25" i="19"/>
  <c r="Q25" i="19" s="1"/>
  <c r="S25" i="19" s="1"/>
  <c r="AC189" i="19"/>
  <c r="P189" i="19" s="1"/>
  <c r="S189" i="19" s="1"/>
  <c r="R272" i="19"/>
  <c r="AC28" i="19"/>
  <c r="X283" i="19" s="1"/>
  <c r="E13" i="11" s="1"/>
  <c r="AC64" i="19"/>
  <c r="P64" i="19" s="1"/>
  <c r="S64" i="19" s="1"/>
  <c r="X290" i="19"/>
  <c r="E21" i="11" s="1"/>
  <c r="P10" i="19"/>
  <c r="S245" i="19"/>
  <c r="AC84" i="19"/>
  <c r="P84" i="19" s="1"/>
  <c r="S84" i="19" s="1"/>
  <c r="S258" i="19"/>
  <c r="S263" i="19" s="1"/>
  <c r="Q225" i="19"/>
  <c r="Q233" i="19"/>
  <c r="S239" i="19"/>
  <c r="S257" i="19"/>
  <c r="AC69" i="19"/>
  <c r="P69" i="19" s="1"/>
  <c r="S69" i="19" s="1"/>
  <c r="Q271" i="19"/>
  <c r="AC193" i="19"/>
  <c r="P193" i="19" s="1"/>
  <c r="S193" i="19" s="1"/>
  <c r="Q251" i="19"/>
  <c r="X288" i="19"/>
  <c r="E19" i="11" s="1"/>
  <c r="P21" i="19"/>
  <c r="S21" i="19" s="1"/>
  <c r="AC104" i="19"/>
  <c r="P104" i="19" s="1"/>
  <c r="S104" i="19" s="1"/>
  <c r="AC174" i="19"/>
  <c r="P174" i="19" s="1"/>
  <c r="S174" i="19" s="1"/>
  <c r="AC59" i="19"/>
  <c r="AC74" i="19"/>
  <c r="P74" i="19" s="1"/>
  <c r="S74" i="19" s="1"/>
  <c r="AC89" i="19"/>
  <c r="P89" i="19" s="1"/>
  <c r="S89" i="19" s="1"/>
  <c r="S251" i="19"/>
  <c r="AC34" i="19"/>
  <c r="P34" i="19" s="1"/>
  <c r="S34" i="19" s="1"/>
  <c r="AC133" i="19"/>
  <c r="P133" i="19" s="1"/>
  <c r="S133" i="19" s="1"/>
  <c r="AC184" i="19"/>
  <c r="P184" i="19" s="1"/>
  <c r="S184" i="19" s="1"/>
  <c r="AC199" i="19"/>
  <c r="P199" i="19" s="1"/>
  <c r="S199" i="19" s="1"/>
  <c r="X280" i="19"/>
  <c r="E10" i="11" s="1"/>
  <c r="E50" i="11" s="1"/>
  <c r="O10" i="19"/>
  <c r="Q10" i="19"/>
  <c r="X291" i="19"/>
  <c r="E22" i="11" s="1"/>
  <c r="AC207" i="19"/>
  <c r="P207" i="19" s="1"/>
  <c r="S207" i="19" s="1"/>
  <c r="S271" i="19"/>
  <c r="Q239" i="19"/>
  <c r="Q245" i="19"/>
  <c r="S226" i="19"/>
  <c r="S233" i="19" s="1"/>
  <c r="S53" i="19"/>
  <c r="X412" i="18"/>
  <c r="X407" i="18"/>
  <c r="F18" i="11" s="1"/>
  <c r="R390" i="18"/>
  <c r="Q390" i="18"/>
  <c r="P390" i="18"/>
  <c r="AA389" i="18"/>
  <c r="AB389" i="18" s="1"/>
  <c r="AA388" i="18"/>
  <c r="AB388" i="18" s="1"/>
  <c r="AA387" i="18"/>
  <c r="AB387" i="18" s="1"/>
  <c r="AA386" i="18"/>
  <c r="AB386" i="18" s="1"/>
  <c r="AA385" i="18"/>
  <c r="AB385" i="18" s="1"/>
  <c r="AA384" i="18"/>
  <c r="AB384" i="18" s="1"/>
  <c r="AA382" i="18"/>
  <c r="AB382" i="18" s="1"/>
  <c r="AA381" i="18"/>
  <c r="AB381" i="18" s="1"/>
  <c r="AA380" i="18"/>
  <c r="AB380" i="18" s="1"/>
  <c r="AA379" i="18"/>
  <c r="AB379" i="18" s="1"/>
  <c r="AA378" i="18"/>
  <c r="AB378" i="18" s="1"/>
  <c r="AA377" i="18"/>
  <c r="AB377" i="18" s="1"/>
  <c r="AA375" i="18"/>
  <c r="AB375" i="18" s="1"/>
  <c r="AC374" i="18" s="1"/>
  <c r="R373" i="18"/>
  <c r="Q373" i="18"/>
  <c r="P373" i="18"/>
  <c r="AA372" i="18"/>
  <c r="AB372" i="18" s="1"/>
  <c r="AA371" i="18"/>
  <c r="AB371" i="18" s="1"/>
  <c r="AA370" i="18"/>
  <c r="AB370" i="18" s="1"/>
  <c r="AA369" i="18"/>
  <c r="AB369" i="18" s="1"/>
  <c r="AA367" i="18"/>
  <c r="AB367" i="18" s="1"/>
  <c r="AA366" i="18"/>
  <c r="AB366" i="18" s="1"/>
  <c r="AA365" i="18"/>
  <c r="AB365" i="18" s="1"/>
  <c r="AA364" i="18"/>
  <c r="AB364" i="18" s="1"/>
  <c r="AA363" i="18"/>
  <c r="AB363" i="18" s="1"/>
  <c r="AA362" i="18"/>
  <c r="AB362" i="18" s="1"/>
  <c r="AA360" i="18"/>
  <c r="AB360" i="18" s="1"/>
  <c r="AA359" i="18"/>
  <c r="AB359" i="18" s="1"/>
  <c r="AA357" i="18"/>
  <c r="AB357" i="18" s="1"/>
  <c r="AC356" i="18" s="1"/>
  <c r="O356" i="18" s="1"/>
  <c r="S356" i="18" s="1"/>
  <c r="R355" i="18"/>
  <c r="Q355" i="18"/>
  <c r="P355" i="18"/>
  <c r="AA354" i="18"/>
  <c r="AB354" i="18" s="1"/>
  <c r="AA353" i="18"/>
  <c r="AB353" i="18" s="1"/>
  <c r="AA352" i="18"/>
  <c r="AB352" i="18" s="1"/>
  <c r="AA351" i="18"/>
  <c r="AB351" i="18" s="1"/>
  <c r="AA349" i="18"/>
  <c r="AB349" i="18" s="1"/>
  <c r="AA348" i="18"/>
  <c r="AB348" i="18" s="1"/>
  <c r="AA346" i="18"/>
  <c r="AB346" i="18" s="1"/>
  <c r="AA345" i="18"/>
  <c r="AB345" i="18" s="1"/>
  <c r="AA344" i="18"/>
  <c r="AB344" i="18" s="1"/>
  <c r="AA342" i="18"/>
  <c r="AB342" i="18" s="1"/>
  <c r="AA341" i="18"/>
  <c r="AB341" i="18" s="1"/>
  <c r="AA340" i="18"/>
  <c r="AB340" i="18" s="1"/>
  <c r="AA339" i="18"/>
  <c r="AB339" i="18" s="1"/>
  <c r="R337" i="18"/>
  <c r="Q337" i="18"/>
  <c r="P337" i="18"/>
  <c r="AA336" i="18"/>
  <c r="AB336" i="18" s="1"/>
  <c r="AA335" i="18"/>
  <c r="AB335" i="18" s="1"/>
  <c r="AA334" i="18"/>
  <c r="AB334" i="18" s="1"/>
  <c r="AA333" i="18"/>
  <c r="AB333" i="18" s="1"/>
  <c r="AA331" i="18"/>
  <c r="AB331" i="18" s="1"/>
  <c r="AA330" i="18"/>
  <c r="AB330" i="18" s="1"/>
  <c r="AA329" i="18"/>
  <c r="AB329" i="18" s="1"/>
  <c r="AA328" i="18"/>
  <c r="AB328" i="18" s="1"/>
  <c r="AA327" i="18"/>
  <c r="AB327" i="18" s="1"/>
  <c r="AA326" i="18"/>
  <c r="AB326" i="18" s="1"/>
  <c r="AA325" i="18"/>
  <c r="AB325" i="18" s="1"/>
  <c r="AA324" i="18"/>
  <c r="AB324" i="18" s="1"/>
  <c r="AA322" i="18"/>
  <c r="AB322" i="18" s="1"/>
  <c r="AC321" i="18" s="1"/>
  <c r="R320" i="18"/>
  <c r="Q320" i="18"/>
  <c r="P320" i="18"/>
  <c r="AA319" i="18"/>
  <c r="AB319" i="18" s="1"/>
  <c r="AC318" i="18" s="1"/>
  <c r="O318" i="18" s="1"/>
  <c r="S318" i="18" s="1"/>
  <c r="AA317" i="18"/>
  <c r="AB317" i="18" s="1"/>
  <c r="AA316" i="18"/>
  <c r="AB316" i="18" s="1"/>
  <c r="AA315" i="18"/>
  <c r="AB315" i="18" s="1"/>
  <c r="AA314" i="18"/>
  <c r="AB314" i="18" s="1"/>
  <c r="AA312" i="18"/>
  <c r="AB312" i="18" s="1"/>
  <c r="AA311" i="18"/>
  <c r="AB311" i="18" s="1"/>
  <c r="AA309" i="18"/>
  <c r="AB309" i="18" s="1"/>
  <c r="AA308" i="18"/>
  <c r="AB308" i="18" s="1"/>
  <c r="AA307" i="18"/>
  <c r="AB307" i="18" s="1"/>
  <c r="AA306" i="18"/>
  <c r="AB306" i="18" s="1"/>
  <c r="AA305" i="18"/>
  <c r="AB305" i="18" s="1"/>
  <c r="AA304" i="18"/>
  <c r="AB304" i="18" s="1"/>
  <c r="R302" i="18"/>
  <c r="Q302" i="18"/>
  <c r="P302" i="18"/>
  <c r="AA301" i="18"/>
  <c r="AB301" i="18" s="1"/>
  <c r="AA300" i="18"/>
  <c r="AB300" i="18" s="1"/>
  <c r="AA299" i="18"/>
  <c r="AB299" i="18" s="1"/>
  <c r="AA298" i="18"/>
  <c r="AB298" i="18" s="1"/>
  <c r="AA296" i="18"/>
  <c r="AB296" i="18" s="1"/>
  <c r="AC295" i="18" s="1"/>
  <c r="O295" i="18" s="1"/>
  <c r="S295" i="18" s="1"/>
  <c r="AA294" i="18"/>
  <c r="AB294" i="18" s="1"/>
  <c r="AA293" i="18"/>
  <c r="AB293" i="18" s="1"/>
  <c r="AA292" i="18"/>
  <c r="AB292" i="18" s="1"/>
  <c r="AA291" i="18"/>
  <c r="AB291" i="18" s="1"/>
  <c r="AA290" i="18"/>
  <c r="AB290" i="18" s="1"/>
  <c r="AA289" i="18"/>
  <c r="AB289" i="18" s="1"/>
  <c r="AA288" i="18"/>
  <c r="AB288" i="18" s="1"/>
  <c r="AA287" i="18"/>
  <c r="AB287" i="18" s="1"/>
  <c r="R285" i="18"/>
  <c r="Q285" i="18"/>
  <c r="P285" i="18"/>
  <c r="AA284" i="18"/>
  <c r="AB284" i="18" s="1"/>
  <c r="AC283" i="18" s="1"/>
  <c r="O283" i="18" s="1"/>
  <c r="S283" i="18" s="1"/>
  <c r="AA282" i="18"/>
  <c r="AB282" i="18" s="1"/>
  <c r="AA281" i="18"/>
  <c r="AB281" i="18" s="1"/>
  <c r="AA280" i="18"/>
  <c r="AB280" i="18" s="1"/>
  <c r="AA279" i="18"/>
  <c r="AB279" i="18" s="1"/>
  <c r="AA277" i="18"/>
  <c r="AB277" i="18" s="1"/>
  <c r="AA276" i="18"/>
  <c r="AB276" i="18" s="1"/>
  <c r="AA275" i="18"/>
  <c r="AB275" i="18" s="1"/>
  <c r="AA274" i="18"/>
  <c r="AB274" i="18" s="1"/>
  <c r="AA273" i="18"/>
  <c r="AB273" i="18" s="1"/>
  <c r="AA272" i="18"/>
  <c r="AB272" i="18" s="1"/>
  <c r="AA271" i="18"/>
  <c r="AB271" i="18" s="1"/>
  <c r="AA270" i="18"/>
  <c r="AB270" i="18" s="1"/>
  <c r="R268" i="18"/>
  <c r="Q268" i="18"/>
  <c r="P268" i="18"/>
  <c r="AA267" i="18"/>
  <c r="AB267" i="18" s="1"/>
  <c r="AA266" i="18"/>
  <c r="AB266" i="18" s="1"/>
  <c r="AA265" i="18"/>
  <c r="AB265" i="18" s="1"/>
  <c r="AA264" i="18"/>
  <c r="AB264" i="18" s="1"/>
  <c r="AA262" i="18"/>
  <c r="AB262" i="18" s="1"/>
  <c r="AC261" i="18" s="1"/>
  <c r="O261" i="18" s="1"/>
  <c r="S261" i="18" s="1"/>
  <c r="AA260" i="18"/>
  <c r="AB260" i="18" s="1"/>
  <c r="AA259" i="18"/>
  <c r="AB259" i="18" s="1"/>
  <c r="AA258" i="18"/>
  <c r="AB258" i="18" s="1"/>
  <c r="AA257" i="18"/>
  <c r="AB257" i="18" s="1"/>
  <c r="AA256" i="18"/>
  <c r="AB256" i="18" s="1"/>
  <c r="AA255" i="18"/>
  <c r="AB255" i="18" s="1"/>
  <c r="AA254" i="18"/>
  <c r="AB254" i="18" s="1"/>
  <c r="AA253" i="18"/>
  <c r="AB253" i="18" s="1"/>
  <c r="R251" i="18"/>
  <c r="Q251" i="18"/>
  <c r="P251" i="18"/>
  <c r="AA250" i="18"/>
  <c r="AB250" i="18" s="1"/>
  <c r="AA249" i="18"/>
  <c r="AB249" i="18" s="1"/>
  <c r="AA248" i="18"/>
  <c r="AB248" i="18" s="1"/>
  <c r="AA247" i="18"/>
  <c r="AB247" i="18" s="1"/>
  <c r="AA245" i="18"/>
  <c r="AB245" i="18" s="1"/>
  <c r="AA244" i="18"/>
  <c r="AB244" i="18" s="1"/>
  <c r="AA243" i="18"/>
  <c r="AB243" i="18" s="1"/>
  <c r="AA242" i="18"/>
  <c r="AB242" i="18" s="1"/>
  <c r="AA241" i="18"/>
  <c r="AB241" i="18" s="1"/>
  <c r="AA240" i="18"/>
  <c r="AB240" i="18" s="1"/>
  <c r="AA239" i="18"/>
  <c r="AB239" i="18" s="1"/>
  <c r="AA238" i="18"/>
  <c r="AB238" i="18" s="1"/>
  <c r="AA236" i="18"/>
  <c r="AB236" i="18" s="1"/>
  <c r="AC235" i="18" s="1"/>
  <c r="R234" i="18"/>
  <c r="Q234" i="18"/>
  <c r="P234" i="18"/>
  <c r="AA233" i="18"/>
  <c r="AB233" i="18" s="1"/>
  <c r="AA232" i="18"/>
  <c r="AB232" i="18" s="1"/>
  <c r="AA231" i="18"/>
  <c r="AB231" i="18" s="1"/>
  <c r="AA230" i="18"/>
  <c r="AB230" i="18" s="1"/>
  <c r="AA228" i="18"/>
  <c r="AB228" i="18" s="1"/>
  <c r="AC227" i="18" s="1"/>
  <c r="O227" i="18" s="1"/>
  <c r="S227" i="18" s="1"/>
  <c r="AA226" i="18"/>
  <c r="AB226" i="18" s="1"/>
  <c r="AA225" i="18"/>
  <c r="AB225" i="18" s="1"/>
  <c r="AA224" i="18"/>
  <c r="AB224" i="18" s="1"/>
  <c r="AA223" i="18"/>
  <c r="AB223" i="18" s="1"/>
  <c r="AA222" i="18"/>
  <c r="AB222" i="18" s="1"/>
  <c r="AA221" i="18"/>
  <c r="AB221" i="18" s="1"/>
  <c r="AA220" i="18"/>
  <c r="AB220" i="18" s="1"/>
  <c r="AA219" i="18"/>
  <c r="AB219" i="18" s="1"/>
  <c r="R217" i="18"/>
  <c r="Q217" i="18"/>
  <c r="P217" i="18"/>
  <c r="AA216" i="18"/>
  <c r="AB216" i="18" s="1"/>
  <c r="AA215" i="18"/>
  <c r="AB215" i="18" s="1"/>
  <c r="AA214" i="18"/>
  <c r="AB214" i="18" s="1"/>
  <c r="AA213" i="18"/>
  <c r="AB213" i="18" s="1"/>
  <c r="AA211" i="18"/>
  <c r="AB211" i="18" s="1"/>
  <c r="AC210" i="18" s="1"/>
  <c r="O210" i="18" s="1"/>
  <c r="S210" i="18" s="1"/>
  <c r="AA209" i="18"/>
  <c r="AB209" i="18" s="1"/>
  <c r="AA208" i="18"/>
  <c r="AB208" i="18" s="1"/>
  <c r="AA207" i="18"/>
  <c r="AB207" i="18" s="1"/>
  <c r="AA206" i="18"/>
  <c r="AB206" i="18" s="1"/>
  <c r="AA205" i="18"/>
  <c r="AB205" i="18" s="1"/>
  <c r="AA204" i="18"/>
  <c r="AB204" i="18" s="1"/>
  <c r="AA203" i="18"/>
  <c r="AB203" i="18" s="1"/>
  <c r="AA202" i="18"/>
  <c r="AB202" i="18" s="1"/>
  <c r="R200" i="18"/>
  <c r="Q200" i="18"/>
  <c r="P200" i="18"/>
  <c r="AA199" i="18"/>
  <c r="AB199" i="18" s="1"/>
  <c r="AC198" i="18" s="1"/>
  <c r="O198" i="18" s="1"/>
  <c r="S198" i="18" s="1"/>
  <c r="AA197" i="18"/>
  <c r="AB197" i="18" s="1"/>
  <c r="AA196" i="18"/>
  <c r="AB196" i="18" s="1"/>
  <c r="AA195" i="18"/>
  <c r="AB195" i="18" s="1"/>
  <c r="AA194" i="18"/>
  <c r="AB194" i="18" s="1"/>
  <c r="AA192" i="18"/>
  <c r="AB192" i="18" s="1"/>
  <c r="AA191" i="18"/>
  <c r="AB191" i="18" s="1"/>
  <c r="AA190" i="18"/>
  <c r="AB190" i="18" s="1"/>
  <c r="AA189" i="18"/>
  <c r="AB189" i="18" s="1"/>
  <c r="AA187" i="18"/>
  <c r="AB187" i="18" s="1"/>
  <c r="AA186" i="18"/>
  <c r="AB186" i="18" s="1"/>
  <c r="AA185" i="18"/>
  <c r="AB185" i="18" s="1"/>
  <c r="AA184" i="18"/>
  <c r="AB184" i="18" s="1"/>
  <c r="AA183" i="18"/>
  <c r="AB183" i="18" s="1"/>
  <c r="R181" i="18"/>
  <c r="Q181" i="18"/>
  <c r="P181" i="18"/>
  <c r="AA180" i="18"/>
  <c r="AB180" i="18" s="1"/>
  <c r="AC179" i="18" s="1"/>
  <c r="O179" i="18" s="1"/>
  <c r="S179" i="18" s="1"/>
  <c r="AA178" i="18"/>
  <c r="AB178" i="18" s="1"/>
  <c r="AA177" i="18"/>
  <c r="AB177" i="18" s="1"/>
  <c r="AA176" i="18"/>
  <c r="AB176" i="18" s="1"/>
  <c r="AA175" i="18"/>
  <c r="AB175" i="18" s="1"/>
  <c r="AA173" i="18"/>
  <c r="AB173" i="18" s="1"/>
  <c r="AA172" i="18"/>
  <c r="AB172" i="18" s="1"/>
  <c r="AA171" i="18"/>
  <c r="AB171" i="18" s="1"/>
  <c r="AA170" i="18"/>
  <c r="AB170" i="18" s="1"/>
  <c r="AA169" i="18"/>
  <c r="AB169" i="18" s="1"/>
  <c r="AA168" i="18"/>
  <c r="AB168" i="18" s="1"/>
  <c r="AA167" i="18"/>
  <c r="AB167" i="18" s="1"/>
  <c r="AA166" i="18"/>
  <c r="AB166" i="18" s="1"/>
  <c r="AA165" i="18"/>
  <c r="AB165" i="18" s="1"/>
  <c r="R163" i="18"/>
  <c r="P163" i="18"/>
  <c r="AA162" i="18"/>
  <c r="AB162" i="18" s="1"/>
  <c r="AA161" i="18"/>
  <c r="AB161" i="18" s="1"/>
  <c r="AA160" i="18"/>
  <c r="AB160" i="18" s="1"/>
  <c r="AA159" i="18"/>
  <c r="AB159" i="18" s="1"/>
  <c r="AA158" i="18"/>
  <c r="AB158" i="18" s="1"/>
  <c r="AA156" i="18"/>
  <c r="AB156" i="18" s="1"/>
  <c r="AA155" i="18"/>
  <c r="AB155" i="18" s="1"/>
  <c r="AA154" i="18"/>
  <c r="AB154" i="18" s="1"/>
  <c r="AA153" i="18"/>
  <c r="AB153" i="18" s="1"/>
  <c r="AA151" i="18"/>
  <c r="AB151" i="18" s="1"/>
  <c r="AA150" i="18"/>
  <c r="AB150" i="18" s="1"/>
  <c r="AA149" i="18"/>
  <c r="AB149" i="18" s="1"/>
  <c r="AA148" i="18"/>
  <c r="AB148" i="18" s="1"/>
  <c r="AA146" i="18"/>
  <c r="AB146" i="18" s="1"/>
  <c r="AA145" i="18"/>
  <c r="AB145" i="18" s="1"/>
  <c r="AA144" i="18"/>
  <c r="AB144" i="18" s="1"/>
  <c r="AA143" i="18"/>
  <c r="AB143" i="18" s="1"/>
  <c r="AA141" i="18"/>
  <c r="AB141" i="18" s="1"/>
  <c r="AA140" i="18"/>
  <c r="AB140" i="18" s="1"/>
  <c r="AA139" i="18"/>
  <c r="AB139" i="18" s="1"/>
  <c r="AA137" i="18"/>
  <c r="AB137" i="18" s="1"/>
  <c r="AC136" i="18" s="1"/>
  <c r="O136" i="18" s="1"/>
  <c r="S136" i="18" s="1"/>
  <c r="AA135" i="18"/>
  <c r="AB135" i="18" s="1"/>
  <c r="AC134" i="18" s="1"/>
  <c r="Q131" i="18" s="1"/>
  <c r="Q163" i="18" s="1"/>
  <c r="AA133" i="18"/>
  <c r="AB133" i="18" s="1"/>
  <c r="AA132" i="18"/>
  <c r="AB132" i="18" s="1"/>
  <c r="R130" i="18"/>
  <c r="Q130" i="18"/>
  <c r="P130" i="18"/>
  <c r="AA129" i="18"/>
  <c r="AB129" i="18" s="1"/>
  <c r="AA128" i="18"/>
  <c r="AB128" i="18" s="1"/>
  <c r="AA127" i="18"/>
  <c r="AB127" i="18" s="1"/>
  <c r="AA126" i="18"/>
  <c r="AB126" i="18" s="1"/>
  <c r="AA124" i="18"/>
  <c r="AB124" i="18" s="1"/>
  <c r="AA123" i="18"/>
  <c r="AB123" i="18" s="1"/>
  <c r="AA121" i="18"/>
  <c r="AB121" i="18" s="1"/>
  <c r="AC120" i="18" s="1"/>
  <c r="O120" i="18" s="1"/>
  <c r="S120" i="18" s="1"/>
  <c r="AA119" i="18"/>
  <c r="AB119" i="18" s="1"/>
  <c r="AA118" i="18"/>
  <c r="AB118" i="18" s="1"/>
  <c r="AA116" i="18"/>
  <c r="AB116" i="18" s="1"/>
  <c r="AC115" i="18" s="1"/>
  <c r="O115" i="18" s="1"/>
  <c r="S115" i="18" s="1"/>
  <c r="AA114" i="18"/>
  <c r="AB114" i="18" s="1"/>
  <c r="AA113" i="18"/>
  <c r="AB113" i="18" s="1"/>
  <c r="AA112" i="18"/>
  <c r="AB112" i="18" s="1"/>
  <c r="AA110" i="18"/>
  <c r="AB110" i="18" s="1"/>
  <c r="AA109" i="18"/>
  <c r="AB109" i="18" s="1"/>
  <c r="AA108" i="18"/>
  <c r="AB108" i="18" s="1"/>
  <c r="R106" i="18"/>
  <c r="Q106" i="18"/>
  <c r="P106" i="18"/>
  <c r="AA105" i="18"/>
  <c r="AB105" i="18" s="1"/>
  <c r="AA104" i="18"/>
  <c r="AB104" i="18" s="1"/>
  <c r="AA103" i="18"/>
  <c r="AB103" i="18" s="1"/>
  <c r="AA102" i="18"/>
  <c r="AB102" i="18" s="1"/>
  <c r="AA101" i="18"/>
  <c r="AB101" i="18" s="1"/>
  <c r="AA99" i="18"/>
  <c r="AB99" i="18" s="1"/>
  <c r="AC98" i="18" s="1"/>
  <c r="O98" i="18" s="1"/>
  <c r="S98" i="18" s="1"/>
  <c r="AA97" i="18"/>
  <c r="AB97" i="18" s="1"/>
  <c r="AC96" i="18" s="1"/>
  <c r="O96" i="18" s="1"/>
  <c r="S96" i="18" s="1"/>
  <c r="AA95" i="18"/>
  <c r="AB95" i="18" s="1"/>
  <c r="AA94" i="18"/>
  <c r="AB94" i="18" s="1"/>
  <c r="AA93" i="18"/>
  <c r="AB93" i="18" s="1"/>
  <c r="AA91" i="18"/>
  <c r="AB91" i="18" s="1"/>
  <c r="AA90" i="18"/>
  <c r="AB90" i="18" s="1"/>
  <c r="AA88" i="18"/>
  <c r="AB88" i="18" s="1"/>
  <c r="AA87" i="18"/>
  <c r="AB87" i="18" s="1"/>
  <c r="AC86" i="18" s="1"/>
  <c r="O86" i="18" s="1"/>
  <c r="S86" i="18" s="1"/>
  <c r="AA85" i="18"/>
  <c r="AB85" i="18" s="1"/>
  <c r="AA84" i="18"/>
  <c r="AB84" i="18" s="1"/>
  <c r="AA83" i="18"/>
  <c r="AB83" i="18" s="1"/>
  <c r="AA82" i="18"/>
  <c r="AB82" i="18" s="1"/>
  <c r="AA80" i="18"/>
  <c r="AB80" i="18" s="1"/>
  <c r="AA79" i="18"/>
  <c r="AB79" i="18" s="1"/>
  <c r="AA78" i="18"/>
  <c r="AB78" i="18" s="1"/>
  <c r="AA77" i="18"/>
  <c r="AB77" i="18" s="1"/>
  <c r="AA75" i="18"/>
  <c r="AB75" i="18" s="1"/>
  <c r="AC74" i="18" s="1"/>
  <c r="R73" i="18"/>
  <c r="S72" i="18"/>
  <c r="AA71" i="18"/>
  <c r="AB71" i="18" s="1"/>
  <c r="AA70" i="18"/>
  <c r="AB70" i="18" s="1"/>
  <c r="AA69" i="18"/>
  <c r="AB69" i="18" s="1"/>
  <c r="AA68" i="18"/>
  <c r="AB68" i="18" s="1"/>
  <c r="AA66" i="18"/>
  <c r="AB66" i="18" s="1"/>
  <c r="AA65" i="18"/>
  <c r="AB65" i="18" s="1"/>
  <c r="AA64" i="18"/>
  <c r="AB64" i="18" s="1"/>
  <c r="AA63" i="18"/>
  <c r="AB63" i="18" s="1"/>
  <c r="AA62" i="18"/>
  <c r="AB62" i="18" s="1"/>
  <c r="AA61" i="18"/>
  <c r="AB61" i="18" s="1"/>
  <c r="AA60" i="18"/>
  <c r="AB60" i="18" s="1"/>
  <c r="AA59" i="18"/>
  <c r="AB59" i="18" s="1"/>
  <c r="AA58" i="18"/>
  <c r="AB58" i="18" s="1"/>
  <c r="AA57" i="18"/>
  <c r="AB57" i="18" s="1"/>
  <c r="AA56" i="18"/>
  <c r="AB56" i="18" s="1"/>
  <c r="AA54" i="18"/>
  <c r="AB54" i="18" s="1"/>
  <c r="AA53" i="18"/>
  <c r="AB53" i="18" s="1"/>
  <c r="AC52" i="18" s="1"/>
  <c r="P52" i="18"/>
  <c r="AA51" i="18"/>
  <c r="AB51" i="18" s="1"/>
  <c r="AA50" i="18"/>
  <c r="AB50" i="18" s="1"/>
  <c r="AA49" i="18"/>
  <c r="AB49" i="18" s="1"/>
  <c r="AA48" i="18"/>
  <c r="AB48" i="18" s="1"/>
  <c r="AA47" i="18"/>
  <c r="AB47" i="18" s="1"/>
  <c r="AA46" i="18"/>
  <c r="AB46" i="18" s="1"/>
  <c r="AA45" i="18"/>
  <c r="AB45" i="18" s="1"/>
  <c r="AA44" i="18"/>
  <c r="AB44" i="18" s="1"/>
  <c r="AA43" i="18"/>
  <c r="AB43" i="18" s="1"/>
  <c r="AA42" i="18"/>
  <c r="AB42" i="18" s="1"/>
  <c r="AA41" i="18"/>
  <c r="AB41" i="18" s="1"/>
  <c r="AA39" i="18"/>
  <c r="AB39" i="18" s="1"/>
  <c r="AC38" i="18" s="1"/>
  <c r="O38" i="18" s="1"/>
  <c r="S38" i="18" s="1"/>
  <c r="AA37" i="18"/>
  <c r="AB37" i="18" s="1"/>
  <c r="AC36" i="18" s="1"/>
  <c r="X416" i="18" s="1"/>
  <c r="F41" i="11" s="1"/>
  <c r="AA35" i="18"/>
  <c r="AB35" i="18" s="1"/>
  <c r="AC34" i="18" s="1"/>
  <c r="X415" i="18" s="1"/>
  <c r="F40" i="11" s="1"/>
  <c r="AA33" i="18"/>
  <c r="AB33" i="18" s="1"/>
  <c r="AC32" i="18" s="1"/>
  <c r="Z31" i="18"/>
  <c r="AA31" i="18" s="1"/>
  <c r="AB31" i="18" s="1"/>
  <c r="AC30" i="18" s="1"/>
  <c r="X408" i="18" s="1"/>
  <c r="F20" i="11" s="1"/>
  <c r="Z29" i="18"/>
  <c r="AA29" i="18" s="1"/>
  <c r="AB29" i="18" s="1"/>
  <c r="AC28" i="18" s="1"/>
  <c r="X404" i="18" s="1"/>
  <c r="F14" i="11" s="1"/>
  <c r="AA27" i="18"/>
  <c r="AB27" i="18" s="1"/>
  <c r="AC26" i="18" s="1"/>
  <c r="X406" i="18" s="1"/>
  <c r="F16" i="11" s="1"/>
  <c r="AA25" i="18"/>
  <c r="AB25" i="18" s="1"/>
  <c r="AC24" i="18" s="1"/>
  <c r="AA23" i="18"/>
  <c r="AB23" i="18" s="1"/>
  <c r="AC22" i="18" s="1"/>
  <c r="AA21" i="18"/>
  <c r="AB21" i="18" s="1"/>
  <c r="AA20" i="18"/>
  <c r="AB20" i="18" s="1"/>
  <c r="AA19" i="18"/>
  <c r="AB19" i="18" s="1"/>
  <c r="AA17" i="18"/>
  <c r="AB17" i="18" s="1"/>
  <c r="AA15" i="18"/>
  <c r="AB15" i="18" s="1"/>
  <c r="AC14" i="18" s="1"/>
  <c r="X403" i="18" s="1"/>
  <c r="F12" i="11" s="1"/>
  <c r="Z13" i="18"/>
  <c r="AA13" i="18" s="1"/>
  <c r="AB13" i="18" s="1"/>
  <c r="AC12" i="18" s="1"/>
  <c r="X402" i="18" s="1"/>
  <c r="F11" i="11" s="1"/>
  <c r="AA11" i="18"/>
  <c r="AB11" i="18" s="1"/>
  <c r="AC10" i="18" s="1"/>
  <c r="P10" i="18"/>
  <c r="P73" i="18" s="1"/>
  <c r="AC310" i="18" l="1"/>
  <c r="O310" i="18" s="1"/>
  <c r="S310" i="18" s="1"/>
  <c r="AC263" i="18"/>
  <c r="O263" i="18" s="1"/>
  <c r="S263" i="18" s="1"/>
  <c r="X190" i="20"/>
  <c r="S110" i="20"/>
  <c r="S158" i="20" s="1"/>
  <c r="G54" i="11"/>
  <c r="AC332" i="18"/>
  <c r="O332" i="18" s="1"/>
  <c r="S332" i="18" s="1"/>
  <c r="O158" i="20"/>
  <c r="X196" i="20"/>
  <c r="Q28" i="19"/>
  <c r="S28" i="19" s="1"/>
  <c r="X294" i="19"/>
  <c r="X292" i="19"/>
  <c r="E28" i="11" s="1"/>
  <c r="P52" i="19"/>
  <c r="AC52" i="19"/>
  <c r="O52" i="19"/>
  <c r="O272" i="19" s="1"/>
  <c r="S10" i="19"/>
  <c r="X300" i="19"/>
  <c r="P59" i="19"/>
  <c r="AC225" i="19"/>
  <c r="X293" i="19"/>
  <c r="E31" i="11" s="1"/>
  <c r="AC182" i="18"/>
  <c r="AC107" i="18"/>
  <c r="O107" i="18" s="1"/>
  <c r="X421" i="18"/>
  <c r="F28" i="11"/>
  <c r="F51" i="11" s="1"/>
  <c r="AC92" i="18"/>
  <c r="O92" i="18" s="1"/>
  <c r="S92" i="18" s="1"/>
  <c r="AC188" i="18"/>
  <c r="AC174" i="18"/>
  <c r="O174" i="18" s="1"/>
  <c r="S174" i="18" s="1"/>
  <c r="AC343" i="18"/>
  <c r="AC131" i="18"/>
  <c r="O131" i="18" s="1"/>
  <c r="AC297" i="18"/>
  <c r="O297" i="18" s="1"/>
  <c r="S297" i="18" s="1"/>
  <c r="AC125" i="18"/>
  <c r="O125" i="18" s="1"/>
  <c r="S125" i="18" s="1"/>
  <c r="AC252" i="18"/>
  <c r="O252" i="18" s="1"/>
  <c r="AC157" i="18"/>
  <c r="O157" i="18" s="1"/>
  <c r="S157" i="18" s="1"/>
  <c r="AC138" i="18"/>
  <c r="O138" i="18" s="1"/>
  <c r="S138" i="18" s="1"/>
  <c r="AC246" i="18"/>
  <c r="O246" i="18" s="1"/>
  <c r="S246" i="18" s="1"/>
  <c r="AC358" i="18"/>
  <c r="O358" i="18" s="1"/>
  <c r="S358" i="18" s="1"/>
  <c r="AC278" i="18"/>
  <c r="O278" i="18" s="1"/>
  <c r="S278" i="18" s="1"/>
  <c r="AC100" i="18"/>
  <c r="O100" i="18" s="1"/>
  <c r="S100" i="18" s="1"/>
  <c r="AC303" i="18"/>
  <c r="AC18" i="18"/>
  <c r="X414" i="18" s="1"/>
  <c r="F38" i="11" s="1"/>
  <c r="AC122" i="18"/>
  <c r="O122" i="18" s="1"/>
  <c r="S122" i="18" s="1"/>
  <c r="AC218" i="18"/>
  <c r="O218" i="18" s="1"/>
  <c r="R391" i="18"/>
  <c r="AC89" i="18"/>
  <c r="O89" i="18" s="1"/>
  <c r="S89" i="18" s="1"/>
  <c r="AC313" i="18"/>
  <c r="O313" i="18" s="1"/>
  <c r="S313" i="18" s="1"/>
  <c r="AC338" i="18"/>
  <c r="O338" i="18" s="1"/>
  <c r="AC350" i="18"/>
  <c r="O350" i="18" s="1"/>
  <c r="S350" i="18" s="1"/>
  <c r="AC368" i="18"/>
  <c r="O368" i="18" s="1"/>
  <c r="S368" i="18" s="1"/>
  <c r="AC193" i="18"/>
  <c r="O193" i="18" s="1"/>
  <c r="S193" i="18" s="1"/>
  <c r="O24" i="18"/>
  <c r="X405" i="18"/>
  <c r="F15" i="11" s="1"/>
  <c r="AC269" i="18"/>
  <c r="O74" i="18"/>
  <c r="O235" i="18"/>
  <c r="O22" i="18"/>
  <c r="S22" i="18" s="1"/>
  <c r="O10" i="18"/>
  <c r="P391" i="18"/>
  <c r="X410" i="18"/>
  <c r="F24" i="11" s="1"/>
  <c r="O52" i="18"/>
  <c r="O374" i="18"/>
  <c r="AC40" i="18"/>
  <c r="O40" i="18" s="1"/>
  <c r="S40" i="18" s="1"/>
  <c r="AC142" i="18"/>
  <c r="O142" i="18" s="1"/>
  <c r="S142" i="18" s="1"/>
  <c r="AC81" i="18"/>
  <c r="O81" i="18" s="1"/>
  <c r="S81" i="18" s="1"/>
  <c r="AC286" i="18"/>
  <c r="AC212" i="18"/>
  <c r="O212" i="18" s="1"/>
  <c r="S212" i="18" s="1"/>
  <c r="AC347" i="18"/>
  <c r="AC383" i="18"/>
  <c r="O383" i="18" s="1"/>
  <c r="S383" i="18" s="1"/>
  <c r="AC361" i="18"/>
  <c r="O361" i="18" s="1"/>
  <c r="S361" i="18" s="1"/>
  <c r="X409" i="18"/>
  <c r="F22" i="11" s="1"/>
  <c r="Q24" i="18"/>
  <c r="AC152" i="18"/>
  <c r="O152" i="18" s="1"/>
  <c r="S152" i="18" s="1"/>
  <c r="O321" i="18"/>
  <c r="AC111" i="18"/>
  <c r="O111" i="18" s="1"/>
  <c r="S111" i="18" s="1"/>
  <c r="AC117" i="18"/>
  <c r="O117" i="18" s="1"/>
  <c r="S117" i="18" s="1"/>
  <c r="AC201" i="18"/>
  <c r="X428" i="18"/>
  <c r="AC76" i="18"/>
  <c r="O76" i="18" s="1"/>
  <c r="S76" i="18" s="1"/>
  <c r="AC67" i="18"/>
  <c r="AC237" i="18"/>
  <c r="O237" i="18" s="1"/>
  <c r="S237" i="18" s="1"/>
  <c r="AC323" i="18"/>
  <c r="O323" i="18" s="1"/>
  <c r="S323" i="18" s="1"/>
  <c r="X401" i="18"/>
  <c r="AC147" i="18"/>
  <c r="O147" i="18" s="1"/>
  <c r="S147" i="18" s="1"/>
  <c r="AC164" i="18"/>
  <c r="AC229" i="18"/>
  <c r="O229" i="18" s="1"/>
  <c r="S229" i="18" s="1"/>
  <c r="AC376" i="18"/>
  <c r="O376" i="18" s="1"/>
  <c r="S376" i="18" s="1"/>
  <c r="E51" i="11" l="1"/>
  <c r="O182" i="18"/>
  <c r="S182" i="18" s="1"/>
  <c r="S200" i="18" s="1"/>
  <c r="X307" i="19"/>
  <c r="E36" i="11"/>
  <c r="E52" i="11" s="1"/>
  <c r="E54" i="11" s="1"/>
  <c r="X302" i="19"/>
  <c r="S52" i="19"/>
  <c r="Q52" i="19"/>
  <c r="Q272" i="19" s="1"/>
  <c r="X306" i="19"/>
  <c r="X309" i="19" s="1"/>
  <c r="X297" i="19"/>
  <c r="P225" i="19"/>
  <c r="P272" i="19" s="1"/>
  <c r="S59" i="19"/>
  <c r="S225" i="19" s="1"/>
  <c r="X301" i="19"/>
  <c r="AC272" i="19"/>
  <c r="O343" i="18"/>
  <c r="S343" i="18" s="1"/>
  <c r="AC200" i="18"/>
  <c r="AC268" i="18"/>
  <c r="AC320" i="18"/>
  <c r="F10" i="11"/>
  <c r="AC251" i="18"/>
  <c r="S373" i="18"/>
  <c r="Q10" i="18"/>
  <c r="O303" i="18"/>
  <c r="S303" i="18" s="1"/>
  <c r="S320" i="18" s="1"/>
  <c r="AC106" i="18"/>
  <c r="O373" i="18"/>
  <c r="O390" i="18"/>
  <c r="S374" i="18"/>
  <c r="S390" i="18" s="1"/>
  <c r="AC390" i="18"/>
  <c r="O163" i="18"/>
  <c r="S131" i="18"/>
  <c r="S163" i="18" s="1"/>
  <c r="AC130" i="18"/>
  <c r="Q52" i="18"/>
  <c r="Q73" i="18" s="1"/>
  <c r="Q391" i="18" s="1"/>
  <c r="X413" i="18"/>
  <c r="AC163" i="18"/>
  <c r="O286" i="18"/>
  <c r="AC302" i="18"/>
  <c r="S107" i="18"/>
  <c r="S130" i="18" s="1"/>
  <c r="O130" i="18"/>
  <c r="O106" i="18"/>
  <c r="S74" i="18"/>
  <c r="S106" i="18" s="1"/>
  <c r="O164" i="18"/>
  <c r="AC181" i="18"/>
  <c r="AC373" i="18"/>
  <c r="S252" i="18"/>
  <c r="S268" i="18" s="1"/>
  <c r="O268" i="18"/>
  <c r="O269" i="18"/>
  <c r="AC285" i="18"/>
  <c r="S10" i="18"/>
  <c r="O73" i="18"/>
  <c r="AC73" i="18"/>
  <c r="S321" i="18"/>
  <c r="S337" i="18" s="1"/>
  <c r="O337" i="18"/>
  <c r="S218" i="18"/>
  <c r="S234" i="18" s="1"/>
  <c r="O234" i="18"/>
  <c r="AC355" i="18"/>
  <c r="S24" i="18"/>
  <c r="AC337" i="18"/>
  <c r="AC234" i="18"/>
  <c r="X411" i="18"/>
  <c r="O355" i="18"/>
  <c r="S338" i="18"/>
  <c r="AC217" i="18"/>
  <c r="O201" i="18"/>
  <c r="S235" i="18"/>
  <c r="S251" i="18" s="1"/>
  <c r="O251" i="18"/>
  <c r="AA99" i="17"/>
  <c r="AA125" i="17"/>
  <c r="AB125" i="17" s="1"/>
  <c r="R339" i="17"/>
  <c r="Q339" i="17"/>
  <c r="P339" i="17"/>
  <c r="O335" i="17"/>
  <c r="S335" i="17" s="1"/>
  <c r="AA334" i="17"/>
  <c r="AB334" i="17" s="1"/>
  <c r="AA333" i="17"/>
  <c r="AB333" i="17" s="1"/>
  <c r="AA332" i="17"/>
  <c r="AB332" i="17" s="1"/>
  <c r="AA330" i="17"/>
  <c r="AB330" i="17" s="1"/>
  <c r="AC329" i="17" s="1"/>
  <c r="O329" i="17" s="1"/>
  <c r="S329" i="17" s="1"/>
  <c r="AA328" i="17"/>
  <c r="AB328" i="17" s="1"/>
  <c r="AA327" i="17"/>
  <c r="AB327" i="17" s="1"/>
  <c r="AA326" i="17"/>
  <c r="AB326" i="17" s="1"/>
  <c r="AA325" i="17"/>
  <c r="AB325" i="17" s="1"/>
  <c r="AA324" i="17"/>
  <c r="AB324" i="17" s="1"/>
  <c r="AA323" i="17"/>
  <c r="AB323" i="17" s="1"/>
  <c r="R321" i="17"/>
  <c r="Q321" i="17"/>
  <c r="P321" i="17"/>
  <c r="AA320" i="17"/>
  <c r="AB320" i="17" s="1"/>
  <c r="AC319" i="17" s="1"/>
  <c r="O319" i="17" s="1"/>
  <c r="S319" i="17" s="1"/>
  <c r="AA318" i="17"/>
  <c r="AB318" i="17" s="1"/>
  <c r="AA317" i="17"/>
  <c r="AB317" i="17" s="1"/>
  <c r="AA316" i="17"/>
  <c r="AB316" i="17" s="1"/>
  <c r="AA315" i="17"/>
  <c r="AB315" i="17" s="1"/>
  <c r="AA314" i="17"/>
  <c r="AB314" i="17" s="1"/>
  <c r="AA313" i="17"/>
  <c r="AB313" i="17" s="1"/>
  <c r="AA312" i="17"/>
  <c r="AB312" i="17" s="1"/>
  <c r="AA311" i="17"/>
  <c r="AB311" i="17" s="1"/>
  <c r="AA310" i="17"/>
  <c r="AB310" i="17" s="1"/>
  <c r="R308" i="17"/>
  <c r="Q308" i="17"/>
  <c r="P308" i="17"/>
  <c r="AA307" i="17"/>
  <c r="AB307" i="17" s="1"/>
  <c r="AA306" i="17"/>
  <c r="AB306" i="17" s="1"/>
  <c r="AA305" i="17"/>
  <c r="AB305" i="17" s="1"/>
  <c r="AA304" i="17"/>
  <c r="AB304" i="17" s="1"/>
  <c r="AA303" i="17"/>
  <c r="AB303" i="17" s="1"/>
  <c r="R301" i="17"/>
  <c r="Q301" i="17"/>
  <c r="P301" i="17"/>
  <c r="AA300" i="17"/>
  <c r="AB300" i="17" s="1"/>
  <c r="AC299" i="17" s="1"/>
  <c r="O299" i="17" s="1"/>
  <c r="S299" i="17" s="1"/>
  <c r="AA298" i="17"/>
  <c r="AB298" i="17" s="1"/>
  <c r="AA297" i="17"/>
  <c r="AB297" i="17" s="1"/>
  <c r="AA296" i="17"/>
  <c r="AB296" i="17" s="1"/>
  <c r="AA295" i="17"/>
  <c r="AB295" i="17" s="1"/>
  <c r="AA294" i="17"/>
  <c r="AB294" i="17" s="1"/>
  <c r="AA293" i="17"/>
  <c r="AB293" i="17" s="1"/>
  <c r="AA292" i="17"/>
  <c r="AB292" i="17" s="1"/>
  <c r="R290" i="17"/>
  <c r="Q290" i="17"/>
  <c r="P290" i="17"/>
  <c r="AA289" i="17"/>
  <c r="AB289" i="17" s="1"/>
  <c r="AC288" i="17" s="1"/>
  <c r="AA287" i="17"/>
  <c r="AB287" i="17" s="1"/>
  <c r="AA286" i="17"/>
  <c r="AB286" i="17" s="1"/>
  <c r="AA285" i="17"/>
  <c r="AB285" i="17" s="1"/>
  <c r="AA284" i="17"/>
  <c r="AB284" i="17" s="1"/>
  <c r="AA283" i="17"/>
  <c r="AB283" i="17" s="1"/>
  <c r="AA282" i="17"/>
  <c r="AB282" i="17" s="1"/>
  <c r="AA280" i="17"/>
  <c r="AB280" i="17" s="1"/>
  <c r="AA279" i="17"/>
  <c r="AB279" i="17" s="1"/>
  <c r="AA278" i="17"/>
  <c r="AB278" i="17" s="1"/>
  <c r="AA277" i="17"/>
  <c r="AB277" i="17" s="1"/>
  <c r="R275" i="17"/>
  <c r="P275" i="17"/>
  <c r="AA274" i="17"/>
  <c r="AB274" i="17" s="1"/>
  <c r="AC273" i="17" s="1"/>
  <c r="Q271" i="17" s="1"/>
  <c r="Q275" i="17" s="1"/>
  <c r="AA272" i="17"/>
  <c r="AB272" i="17" s="1"/>
  <c r="AC271" i="17" s="1"/>
  <c r="O271" i="17" s="1"/>
  <c r="S270" i="17"/>
  <c r="AA269" i="17"/>
  <c r="AB269" i="17" s="1"/>
  <c r="AA268" i="17"/>
  <c r="AB268" i="17" s="1"/>
  <c r="AA267" i="17"/>
  <c r="AB267" i="17" s="1"/>
  <c r="AA266" i="17"/>
  <c r="AB266" i="17" s="1"/>
  <c r="AA265" i="17"/>
  <c r="AB265" i="17" s="1"/>
  <c r="AA264" i="17"/>
  <c r="AB264" i="17" s="1"/>
  <c r="AA263" i="17"/>
  <c r="AB263" i="17" s="1"/>
  <c r="S261" i="17"/>
  <c r="AA260" i="17"/>
  <c r="AB260" i="17" s="1"/>
  <c r="AC259" i="17" s="1"/>
  <c r="O259" i="17" s="1"/>
  <c r="S259" i="17" s="1"/>
  <c r="AA258" i="17"/>
  <c r="AB258" i="17" s="1"/>
  <c r="AA257" i="17"/>
  <c r="AB257" i="17" s="1"/>
  <c r="AA256" i="17"/>
  <c r="AB256" i="17" s="1"/>
  <c r="AA255" i="17"/>
  <c r="AB255" i="17" s="1"/>
  <c r="AA254" i="17"/>
  <c r="AB254" i="17" s="1"/>
  <c r="AA253" i="17"/>
  <c r="AB253" i="17" s="1"/>
  <c r="AA252" i="17"/>
  <c r="AB252" i="17" s="1"/>
  <c r="O250" i="17"/>
  <c r="R249" i="17"/>
  <c r="P249" i="17"/>
  <c r="AA248" i="17"/>
  <c r="AB248" i="17" s="1"/>
  <c r="AC247" i="17" s="1"/>
  <c r="Q247" i="17" s="1"/>
  <c r="S247" i="17" s="1"/>
  <c r="S246" i="17"/>
  <c r="AA245" i="17"/>
  <c r="AB245" i="17" s="1"/>
  <c r="AC244" i="17" s="1"/>
  <c r="AA243" i="17"/>
  <c r="AB243" i="17" s="1"/>
  <c r="AA242" i="17"/>
  <c r="AB242" i="17" s="1"/>
  <c r="AA241" i="17"/>
  <c r="AB241" i="17" s="1"/>
  <c r="AA240" i="17"/>
  <c r="AB240" i="17" s="1"/>
  <c r="AA239" i="17"/>
  <c r="AB239" i="17" s="1"/>
  <c r="AA238" i="17"/>
  <c r="AB238" i="17" s="1"/>
  <c r="AA237" i="17"/>
  <c r="AB237" i="17" s="1"/>
  <c r="AA235" i="17"/>
  <c r="AB235" i="17" s="1"/>
  <c r="AC234" i="17" s="1"/>
  <c r="AA233" i="17"/>
  <c r="AB233" i="17" s="1"/>
  <c r="AA232" i="17"/>
  <c r="AB232" i="17" s="1"/>
  <c r="AA231" i="17"/>
  <c r="AB231" i="17" s="1"/>
  <c r="AA230" i="17"/>
  <c r="AB230" i="17" s="1"/>
  <c r="AA229" i="17"/>
  <c r="AB229" i="17" s="1"/>
  <c r="AA228" i="17"/>
  <c r="AB228" i="17" s="1"/>
  <c r="AA226" i="17"/>
  <c r="AB226" i="17" s="1"/>
  <c r="AA225" i="17"/>
  <c r="AB225" i="17" s="1"/>
  <c r="AA223" i="17"/>
  <c r="AB223" i="17" s="1"/>
  <c r="AA222" i="17"/>
  <c r="AB222" i="17" s="1"/>
  <c r="AA221" i="17"/>
  <c r="AB221" i="17" s="1"/>
  <c r="AA220" i="17"/>
  <c r="AB220" i="17" s="1"/>
  <c r="AA219" i="17"/>
  <c r="AB219" i="17" s="1"/>
  <c r="AA218" i="17"/>
  <c r="AB218" i="17" s="1"/>
  <c r="AA216" i="17"/>
  <c r="AB216" i="17" s="1"/>
  <c r="AA215" i="17"/>
  <c r="AB215" i="17" s="1"/>
  <c r="AA214" i="17"/>
  <c r="AB214" i="17" s="1"/>
  <c r="AA213" i="17"/>
  <c r="AB213" i="17" s="1"/>
  <c r="AA212" i="17"/>
  <c r="AB212" i="17" s="1"/>
  <c r="AA211" i="17"/>
  <c r="AB211" i="17" s="1"/>
  <c r="AA210" i="17"/>
  <c r="AB210" i="17" s="1"/>
  <c r="AA209" i="17"/>
  <c r="AB209" i="17" s="1"/>
  <c r="AA207" i="17"/>
  <c r="AB207" i="17" s="1"/>
  <c r="AC206" i="17" s="1"/>
  <c r="AA205" i="17"/>
  <c r="AB205" i="17" s="1"/>
  <c r="AA204" i="17"/>
  <c r="AB204" i="17" s="1"/>
  <c r="AA203" i="17"/>
  <c r="AB203" i="17" s="1"/>
  <c r="AA202" i="17"/>
  <c r="AB202" i="17" s="1"/>
  <c r="AA201" i="17"/>
  <c r="AB201" i="17" s="1"/>
  <c r="AA200" i="17"/>
  <c r="AB200" i="17" s="1"/>
  <c r="AA199" i="17"/>
  <c r="AB199" i="17" s="1"/>
  <c r="AA197" i="17"/>
  <c r="AB197" i="17" s="1"/>
  <c r="AC196" i="17" s="1"/>
  <c r="Q196" i="17" s="1"/>
  <c r="AA195" i="17"/>
  <c r="AB195" i="17" s="1"/>
  <c r="AC194" i="17" s="1"/>
  <c r="AA193" i="17"/>
  <c r="AB193" i="17" s="1"/>
  <c r="AA192" i="17"/>
  <c r="AB192" i="17" s="1"/>
  <c r="AA190" i="17"/>
  <c r="AB190" i="17" s="1"/>
  <c r="AA189" i="17"/>
  <c r="AB189" i="17" s="1"/>
  <c r="AA188" i="17"/>
  <c r="AB188" i="17" s="1"/>
  <c r="AA187" i="17"/>
  <c r="AB187" i="17" s="1"/>
  <c r="AA186" i="17"/>
  <c r="AB186" i="17" s="1"/>
  <c r="AA185" i="17"/>
  <c r="AB185" i="17" s="1"/>
  <c r="AA183" i="17"/>
  <c r="AB183" i="17" s="1"/>
  <c r="AC182" i="17" s="1"/>
  <c r="Q174" i="17" s="1"/>
  <c r="AA181" i="17"/>
  <c r="AB181" i="17" s="1"/>
  <c r="AA180" i="17"/>
  <c r="AB180" i="17" s="1"/>
  <c r="AA179" i="17"/>
  <c r="AB179" i="17" s="1"/>
  <c r="AA178" i="17"/>
  <c r="AB178" i="17" s="1"/>
  <c r="AA177" i="17"/>
  <c r="AB177" i="17" s="1"/>
  <c r="AA176" i="17"/>
  <c r="AB176" i="17" s="1"/>
  <c r="AA175" i="17"/>
  <c r="AB175" i="17" s="1"/>
  <c r="AA173" i="17"/>
  <c r="AB173" i="17" s="1"/>
  <c r="AC172" i="17" s="1"/>
  <c r="O172" i="17" s="1"/>
  <c r="S172" i="17" s="1"/>
  <c r="AA171" i="17"/>
  <c r="AB171" i="17" s="1"/>
  <c r="AA170" i="17"/>
  <c r="AB170" i="17" s="1"/>
  <c r="AA169" i="17"/>
  <c r="AB169" i="17" s="1"/>
  <c r="AA168" i="17"/>
  <c r="AB168" i="17" s="1"/>
  <c r="AA167" i="17"/>
  <c r="AB167" i="17" s="1"/>
  <c r="AA166" i="17"/>
  <c r="AB166" i="17" s="1"/>
  <c r="AA164" i="17"/>
  <c r="AB164" i="17" s="1"/>
  <c r="AA163" i="17"/>
  <c r="AB163" i="17" s="1"/>
  <c r="AA162" i="17"/>
  <c r="AB162" i="17" s="1"/>
  <c r="AA161" i="17"/>
  <c r="AB161" i="17" s="1"/>
  <c r="AA160" i="17"/>
  <c r="AB160" i="17" s="1"/>
  <c r="AA159" i="17"/>
  <c r="AB159" i="17" s="1"/>
  <c r="AA158" i="17"/>
  <c r="AB158" i="17" s="1"/>
  <c r="AA157" i="17"/>
  <c r="AB157" i="17" s="1"/>
  <c r="AA156" i="17"/>
  <c r="AB156" i="17" s="1"/>
  <c r="AA155" i="17"/>
  <c r="AB155" i="17" s="1"/>
  <c r="AA154" i="17"/>
  <c r="AB154" i="17" s="1"/>
  <c r="AA153" i="17"/>
  <c r="AB153" i="17" s="1"/>
  <c r="AA152" i="17"/>
  <c r="AB152" i="17" s="1"/>
  <c r="AA151" i="17"/>
  <c r="AB151" i="17" s="1"/>
  <c r="AA150" i="17"/>
  <c r="AB150" i="17" s="1"/>
  <c r="AA149" i="17"/>
  <c r="AB149" i="17" s="1"/>
  <c r="AA148" i="17"/>
  <c r="AB148" i="17" s="1"/>
  <c r="AA147" i="17"/>
  <c r="AB147" i="17" s="1"/>
  <c r="AA146" i="17"/>
  <c r="AB146" i="17" s="1"/>
  <c r="AA145" i="17"/>
  <c r="AB145" i="17" s="1"/>
  <c r="AA143" i="17"/>
  <c r="AB143" i="17" s="1"/>
  <c r="AA142" i="17"/>
  <c r="AB142" i="17" s="1"/>
  <c r="AA141" i="17"/>
  <c r="AB141" i="17" s="1"/>
  <c r="AA140" i="17"/>
  <c r="AB140" i="17" s="1"/>
  <c r="AA139" i="17"/>
  <c r="AB139" i="17" s="1"/>
  <c r="AA138" i="17"/>
  <c r="AB138" i="17" s="1"/>
  <c r="AA136" i="17"/>
  <c r="AB136" i="17" s="1"/>
  <c r="AA135" i="17"/>
  <c r="AB135" i="17" s="1"/>
  <c r="AA134" i="17"/>
  <c r="AB134" i="17" s="1"/>
  <c r="AA133" i="17"/>
  <c r="AB133" i="17" s="1"/>
  <c r="AA132" i="17"/>
  <c r="AB132" i="17" s="1"/>
  <c r="AA131" i="17"/>
  <c r="AB131" i="17" s="1"/>
  <c r="S129" i="17"/>
  <c r="S128" i="17"/>
  <c r="O127" i="17"/>
  <c r="S127" i="17" s="1"/>
  <c r="AA126" i="17"/>
  <c r="AB126" i="17" s="1"/>
  <c r="AA124" i="17"/>
  <c r="AB124" i="17" s="1"/>
  <c r="AA123" i="17"/>
  <c r="AB123" i="17" s="1"/>
  <c r="AA122" i="17"/>
  <c r="AB122" i="17" s="1"/>
  <c r="AA121" i="17"/>
  <c r="AB121" i="17" s="1"/>
  <c r="AA119" i="17"/>
  <c r="AB119" i="17" s="1"/>
  <c r="AC118" i="17" s="1"/>
  <c r="O118" i="17" s="1"/>
  <c r="S118" i="17" s="1"/>
  <c r="AA117" i="17"/>
  <c r="AB117" i="17" s="1"/>
  <c r="AA116" i="17"/>
  <c r="AB116" i="17" s="1"/>
  <c r="AA115" i="17"/>
  <c r="AB115" i="17" s="1"/>
  <c r="AA114" i="17"/>
  <c r="AB114" i="17" s="1"/>
  <c r="AA113" i="17"/>
  <c r="AB113" i="17" s="1"/>
  <c r="AA112" i="17"/>
  <c r="AB112" i="17" s="1"/>
  <c r="AA111" i="17"/>
  <c r="AB111" i="17" s="1"/>
  <c r="AA110" i="17"/>
  <c r="AB110" i="17" s="1"/>
  <c r="AA109" i="17"/>
  <c r="AB109" i="17" s="1"/>
  <c r="AA108" i="17"/>
  <c r="AB108" i="17" s="1"/>
  <c r="AA107" i="17"/>
  <c r="AB107" i="17" s="1"/>
  <c r="AA106" i="17"/>
  <c r="AB106" i="17" s="1"/>
  <c r="AA105" i="17"/>
  <c r="AB105" i="17" s="1"/>
  <c r="AA104" i="17"/>
  <c r="AB104" i="17" s="1"/>
  <c r="AA103" i="17"/>
  <c r="AB103" i="17" s="1"/>
  <c r="AA102" i="17"/>
  <c r="AB102" i="17" s="1"/>
  <c r="AA101" i="17"/>
  <c r="AB101" i="17" s="1"/>
  <c r="AA100" i="17"/>
  <c r="AB100" i="17" s="1"/>
  <c r="AB99" i="17"/>
  <c r="AA98" i="17"/>
  <c r="AB98" i="17" s="1"/>
  <c r="P96" i="17"/>
  <c r="AA95" i="17"/>
  <c r="AB95" i="17" s="1"/>
  <c r="AA94" i="17"/>
  <c r="AB94" i="17" s="1"/>
  <c r="AA93" i="17"/>
  <c r="AB93" i="17" s="1"/>
  <c r="AA91" i="17"/>
  <c r="AB91" i="17" s="1"/>
  <c r="AA90" i="17"/>
  <c r="AB90" i="17" s="1"/>
  <c r="AA88" i="17"/>
  <c r="AB88" i="17" s="1"/>
  <c r="AC87" i="17" s="1"/>
  <c r="AA86" i="17"/>
  <c r="AB86" i="17" s="1"/>
  <c r="AA85" i="17"/>
  <c r="AB85" i="17" s="1"/>
  <c r="AA84" i="17"/>
  <c r="AB84" i="17" s="1"/>
  <c r="AA83" i="17"/>
  <c r="AB83" i="17" s="1"/>
  <c r="AA82" i="17"/>
  <c r="AB82" i="17" s="1"/>
  <c r="AA80" i="17"/>
  <c r="AB80" i="17" s="1"/>
  <c r="AA79" i="17"/>
  <c r="AB79" i="17" s="1"/>
  <c r="AA78" i="17"/>
  <c r="AB78" i="17" s="1"/>
  <c r="AA77" i="17"/>
  <c r="AB77" i="17" s="1"/>
  <c r="AA75" i="17"/>
  <c r="AB75" i="17" s="1"/>
  <c r="AA74" i="17"/>
  <c r="AB74" i="17" s="1"/>
  <c r="AA73" i="17"/>
  <c r="AB73" i="17" s="1"/>
  <c r="AA72" i="17"/>
  <c r="AB72" i="17" s="1"/>
  <c r="AA71" i="17"/>
  <c r="AB71" i="17" s="1"/>
  <c r="AA70" i="17"/>
  <c r="AB70" i="17" s="1"/>
  <c r="AA69" i="17"/>
  <c r="AB69" i="17" s="1"/>
  <c r="AA68" i="17"/>
  <c r="AB68" i="17" s="1"/>
  <c r="AA67" i="17"/>
  <c r="AB67" i="17" s="1"/>
  <c r="AA66" i="17"/>
  <c r="AB66" i="17" s="1"/>
  <c r="AA65" i="17"/>
  <c r="AB65" i="17" s="1"/>
  <c r="AA64" i="17"/>
  <c r="AB64" i="17" s="1"/>
  <c r="AA63" i="17"/>
  <c r="AB63" i="17" s="1"/>
  <c r="AA62" i="17"/>
  <c r="AB62" i="17" s="1"/>
  <c r="AA61" i="17"/>
  <c r="AB61" i="17" s="1"/>
  <c r="AA60" i="17"/>
  <c r="AB60" i="17" s="1"/>
  <c r="AA59" i="17"/>
  <c r="AB59" i="17" s="1"/>
  <c r="AA58" i="17"/>
  <c r="AB58" i="17" s="1"/>
  <c r="AA57" i="17"/>
  <c r="AB57" i="17" s="1"/>
  <c r="AA56" i="17"/>
  <c r="AB56" i="17" s="1"/>
  <c r="AA55" i="17"/>
  <c r="AB55" i="17" s="1"/>
  <c r="AA54" i="17"/>
  <c r="AB54" i="17" s="1"/>
  <c r="AA53" i="17"/>
  <c r="AB53" i="17" s="1"/>
  <c r="AA51" i="17"/>
  <c r="AB51" i="17" s="1"/>
  <c r="AA50" i="17"/>
  <c r="AB50" i="17" s="1"/>
  <c r="AA49" i="17"/>
  <c r="AB49" i="17" s="1"/>
  <c r="AA48" i="17"/>
  <c r="AB48" i="17" s="1"/>
  <c r="AA47" i="17"/>
  <c r="AB47" i="17" s="1"/>
  <c r="AA46" i="17"/>
  <c r="AB46" i="17" s="1"/>
  <c r="AA45" i="17"/>
  <c r="AB45" i="17" s="1"/>
  <c r="AA44" i="17"/>
  <c r="AB44" i="17" s="1"/>
  <c r="AA43" i="17"/>
  <c r="AB43" i="17" s="1"/>
  <c r="AA42" i="17"/>
  <c r="AB42" i="17" s="1"/>
  <c r="AA41" i="17"/>
  <c r="AB41" i="17" s="1"/>
  <c r="AA40" i="17"/>
  <c r="AB40" i="17" s="1"/>
  <c r="AA39" i="17"/>
  <c r="AB39" i="17" s="1"/>
  <c r="AA38" i="17"/>
  <c r="AB38" i="17" s="1"/>
  <c r="AA37" i="17"/>
  <c r="AB37" i="17" s="1"/>
  <c r="AA36" i="17"/>
  <c r="AB36" i="17" s="1"/>
  <c r="AA35" i="17"/>
  <c r="AB35" i="17" s="1"/>
  <c r="AA34" i="17"/>
  <c r="AB34" i="17" s="1"/>
  <c r="AA33" i="17"/>
  <c r="AB33" i="17" s="1"/>
  <c r="AA31" i="17"/>
  <c r="AB31" i="17" s="1"/>
  <c r="AA30" i="17"/>
  <c r="AB30" i="17" s="1"/>
  <c r="AA29" i="17"/>
  <c r="AB29" i="17" s="1"/>
  <c r="AA27" i="17"/>
  <c r="AB27" i="17" s="1"/>
  <c r="AC26" i="17" s="1"/>
  <c r="AA25" i="17"/>
  <c r="AB25" i="17" s="1"/>
  <c r="AA24" i="17"/>
  <c r="AB24" i="17" s="1"/>
  <c r="O22" i="17"/>
  <c r="S22" i="17" s="1"/>
  <c r="AB21" i="17"/>
  <c r="AC21" i="17" s="1"/>
  <c r="AB20" i="17"/>
  <c r="AC20" i="17" s="1"/>
  <c r="X367" i="17" s="1"/>
  <c r="AB19" i="17"/>
  <c r="AC19" i="17" s="1"/>
  <c r="X355" i="17" s="1"/>
  <c r="C20" i="11" s="1"/>
  <c r="AC17" i="17"/>
  <c r="AB15" i="17"/>
  <c r="AC15" i="17" s="1"/>
  <c r="X353" i="17" s="1"/>
  <c r="C16" i="11" s="1"/>
  <c r="AB14" i="17"/>
  <c r="AC14" i="17" s="1"/>
  <c r="X352" i="17" s="1"/>
  <c r="C15" i="11" s="1"/>
  <c r="AB13" i="17"/>
  <c r="AC13" i="17" s="1"/>
  <c r="X351" i="17" s="1"/>
  <c r="C14" i="11" s="1"/>
  <c r="Z13" i="17"/>
  <c r="AB12" i="17"/>
  <c r="AC12" i="17" s="1"/>
  <c r="X350" i="17" s="1"/>
  <c r="C12" i="11" s="1"/>
  <c r="AB11" i="17"/>
  <c r="AC11" i="17" s="1"/>
  <c r="X349" i="17" s="1"/>
  <c r="C11" i="11" s="1"/>
  <c r="AA10" i="17"/>
  <c r="AB10" i="17" s="1"/>
  <c r="AC10" i="17" s="1"/>
  <c r="O200" i="18" l="1"/>
  <c r="O320" i="18"/>
  <c r="AC23" i="17"/>
  <c r="Q23" i="17" s="1"/>
  <c r="S23" i="17" s="1"/>
  <c r="X303" i="19"/>
  <c r="S272" i="19"/>
  <c r="C40" i="11"/>
  <c r="X426" i="18"/>
  <c r="X429" i="18" s="1"/>
  <c r="F25" i="11"/>
  <c r="F50" i="11" s="1"/>
  <c r="F54" i="11" s="1"/>
  <c r="X417" i="18"/>
  <c r="X427" i="18"/>
  <c r="F36" i="11"/>
  <c r="F52" i="11" s="1"/>
  <c r="S355" i="18"/>
  <c r="X420" i="18"/>
  <c r="X422" i="18"/>
  <c r="S52" i="18"/>
  <c r="S73" i="18" s="1"/>
  <c r="S269" i="18"/>
  <c r="S285" i="18" s="1"/>
  <c r="O285" i="18"/>
  <c r="S201" i="18"/>
  <c r="S217" i="18" s="1"/>
  <c r="O217" i="18"/>
  <c r="S164" i="18"/>
  <c r="S181" i="18" s="1"/>
  <c r="O181" i="18"/>
  <c r="AC391" i="18"/>
  <c r="O302" i="18"/>
  <c r="S286" i="18"/>
  <c r="S302" i="18" s="1"/>
  <c r="AC28" i="17"/>
  <c r="AC217" i="17"/>
  <c r="O217" i="17" s="1"/>
  <c r="S217" i="17" s="1"/>
  <c r="AC191" i="17"/>
  <c r="O191" i="17" s="1"/>
  <c r="S191" i="17" s="1"/>
  <c r="AC227" i="17"/>
  <c r="S271" i="17"/>
  <c r="AC92" i="17"/>
  <c r="O92" i="17" s="1"/>
  <c r="S92" i="17" s="1"/>
  <c r="X362" i="17"/>
  <c r="Q32" i="17"/>
  <c r="AC89" i="17"/>
  <c r="X354" i="17" s="1"/>
  <c r="C17" i="11" s="1"/>
  <c r="AC276" i="17"/>
  <c r="O276" i="17" s="1"/>
  <c r="Q249" i="17"/>
  <c r="AC174" i="17"/>
  <c r="O174" i="17" s="1"/>
  <c r="S174" i="17" s="1"/>
  <c r="AC198" i="17"/>
  <c r="AC302" i="17"/>
  <c r="AC308" i="17" s="1"/>
  <c r="AC184" i="17"/>
  <c r="O184" i="17" s="1"/>
  <c r="S184" i="17" s="1"/>
  <c r="AC144" i="17"/>
  <c r="AC291" i="17"/>
  <c r="AC301" i="17" s="1"/>
  <c r="AC224" i="17"/>
  <c r="X366" i="17" s="1"/>
  <c r="C39" i="11" s="1"/>
  <c r="AC208" i="17"/>
  <c r="AC251" i="17"/>
  <c r="O251" i="17" s="1"/>
  <c r="S251" i="17" s="1"/>
  <c r="X348" i="17"/>
  <c r="O10" i="17"/>
  <c r="X364" i="17"/>
  <c r="C37" i="11" s="1"/>
  <c r="Q28" i="17"/>
  <c r="S28" i="17" s="1"/>
  <c r="AC52" i="17"/>
  <c r="AC97" i="17"/>
  <c r="AC120" i="17"/>
  <c r="O120" i="17" s="1"/>
  <c r="S120" i="17" s="1"/>
  <c r="AC165" i="17"/>
  <c r="X368" i="17"/>
  <c r="C41" i="11" s="1"/>
  <c r="AC32" i="17"/>
  <c r="AC81" i="17"/>
  <c r="X359" i="17" s="1"/>
  <c r="C27" i="11" s="1"/>
  <c r="AC262" i="17"/>
  <c r="O262" i="17" s="1"/>
  <c r="S262" i="17" s="1"/>
  <c r="AC322" i="17"/>
  <c r="AC130" i="17"/>
  <c r="O130" i="17" s="1"/>
  <c r="S130" i="17" s="1"/>
  <c r="AC137" i="17"/>
  <c r="AC309" i="17"/>
  <c r="AC331" i="17"/>
  <c r="O331" i="17" s="1"/>
  <c r="S331" i="17" s="1"/>
  <c r="AC236" i="17"/>
  <c r="O236" i="17" s="1"/>
  <c r="S236" i="17" s="1"/>
  <c r="S250" i="17"/>
  <c r="Q26" i="17"/>
  <c r="S26" i="17" s="1"/>
  <c r="X365" i="17"/>
  <c r="C38" i="11" s="1"/>
  <c r="AC281" i="17"/>
  <c r="O281" i="17" s="1"/>
  <c r="S281" i="17" s="1"/>
  <c r="X363" i="17"/>
  <c r="C36" i="11" s="1"/>
  <c r="AC76" i="17"/>
  <c r="X360" i="17" s="1"/>
  <c r="C29" i="11" s="1"/>
  <c r="P340" i="17"/>
  <c r="X423" i="18" l="1"/>
  <c r="O302" i="17"/>
  <c r="S302" i="17" s="1"/>
  <c r="S308" i="17" s="1"/>
  <c r="C10" i="11"/>
  <c r="X379" i="17"/>
  <c r="C34" i="11"/>
  <c r="C52" i="11" s="1"/>
  <c r="X380" i="17"/>
  <c r="S391" i="18"/>
  <c r="O391" i="18"/>
  <c r="O196" i="17"/>
  <c r="S196" i="17" s="1"/>
  <c r="O165" i="17"/>
  <c r="S165" i="17" s="1"/>
  <c r="X361" i="17"/>
  <c r="C30" i="11" s="1"/>
  <c r="AC96" i="17"/>
  <c r="O224" i="17"/>
  <c r="S224" i="17" s="1"/>
  <c r="O291" i="17"/>
  <c r="O301" i="17" s="1"/>
  <c r="Q96" i="17"/>
  <c r="Q340" i="17" s="1"/>
  <c r="AC275" i="17"/>
  <c r="O137" i="17"/>
  <c r="S137" i="17" s="1"/>
  <c r="O309" i="17"/>
  <c r="AC321" i="17"/>
  <c r="AC290" i="17"/>
  <c r="AC249" i="17"/>
  <c r="O97" i="17"/>
  <c r="O275" i="17"/>
  <c r="O290" i="17"/>
  <c r="S276" i="17"/>
  <c r="S290" i="17" s="1"/>
  <c r="X357" i="17"/>
  <c r="C25" i="11" s="1"/>
  <c r="O322" i="17"/>
  <c r="AC339" i="17"/>
  <c r="S275" i="17"/>
  <c r="X358" i="17"/>
  <c r="C26" i="11" s="1"/>
  <c r="O32" i="17"/>
  <c r="S32" i="17" s="1"/>
  <c r="S10" i="17"/>
  <c r="AA92" i="14"/>
  <c r="AB92" i="14" s="1"/>
  <c r="AA91" i="14"/>
  <c r="AB91" i="14" s="1"/>
  <c r="AA89" i="14"/>
  <c r="AB89" i="14" s="1"/>
  <c r="AC88" i="14" s="1"/>
  <c r="O88" i="14" s="1"/>
  <c r="S88" i="14" s="1"/>
  <c r="AA87" i="14"/>
  <c r="AB87" i="14" s="1"/>
  <c r="AA86" i="14"/>
  <c r="AB86" i="14" s="1"/>
  <c r="AA84" i="14"/>
  <c r="AB84" i="14" s="1"/>
  <c r="AC83" i="14" s="1"/>
  <c r="AA82" i="14"/>
  <c r="AB82" i="14" s="1"/>
  <c r="AA81" i="14"/>
  <c r="AB81" i="14" s="1"/>
  <c r="AA80" i="14"/>
  <c r="AB80" i="14" s="1"/>
  <c r="AA78" i="14"/>
  <c r="AB78" i="14" s="1"/>
  <c r="AC77" i="14" s="1"/>
  <c r="AA76" i="14"/>
  <c r="AB76" i="14" s="1"/>
  <c r="AC75" i="14" s="1"/>
  <c r="AA74" i="14"/>
  <c r="AB74" i="14" s="1"/>
  <c r="AA73" i="14"/>
  <c r="AB73" i="14" s="1"/>
  <c r="AC72" i="14" s="1"/>
  <c r="AA71" i="14"/>
  <c r="AB71" i="14" s="1"/>
  <c r="AA70" i="14"/>
  <c r="AB70" i="14" s="1"/>
  <c r="AA69" i="14"/>
  <c r="AB69" i="14" s="1"/>
  <c r="AA68" i="14"/>
  <c r="AB68" i="14" s="1"/>
  <c r="AA67" i="14"/>
  <c r="AB67" i="14" s="1"/>
  <c r="AA66" i="14"/>
  <c r="AB66" i="14" s="1"/>
  <c r="AA65" i="14"/>
  <c r="AB65" i="14" s="1"/>
  <c r="AA64" i="14"/>
  <c r="AB64" i="14" s="1"/>
  <c r="AA63" i="14"/>
  <c r="AB63" i="14" s="1"/>
  <c r="AA62" i="14"/>
  <c r="AB62" i="14" s="1"/>
  <c r="AA61" i="14"/>
  <c r="AB61" i="14" s="1"/>
  <c r="AA60" i="14"/>
  <c r="AB60" i="14" s="1"/>
  <c r="AA59" i="14"/>
  <c r="AB59" i="14" s="1"/>
  <c r="AA58" i="14"/>
  <c r="AB58" i="14" s="1"/>
  <c r="AA57" i="14"/>
  <c r="AB57" i="14" s="1"/>
  <c r="AA56" i="14"/>
  <c r="AB56" i="14" s="1"/>
  <c r="AA55" i="14"/>
  <c r="AB55" i="14" s="1"/>
  <c r="AA54" i="14"/>
  <c r="AB54" i="14" s="1"/>
  <c r="AA53" i="14"/>
  <c r="AB53" i="14" s="1"/>
  <c r="AA52" i="14"/>
  <c r="AB52" i="14" s="1"/>
  <c r="AA51" i="14"/>
  <c r="AB51" i="14" s="1"/>
  <c r="AA50" i="14"/>
  <c r="AB50" i="14" s="1"/>
  <c r="AA49" i="14"/>
  <c r="AB49" i="14" s="1"/>
  <c r="AA48" i="14"/>
  <c r="AB48" i="14" s="1"/>
  <c r="AA47" i="14"/>
  <c r="AB47" i="14" s="1"/>
  <c r="AA46" i="14"/>
  <c r="AB46" i="14" s="1"/>
  <c r="AA45" i="14"/>
  <c r="AB45" i="14" s="1"/>
  <c r="AA44" i="14"/>
  <c r="AB44" i="14" s="1"/>
  <c r="AA43" i="14"/>
  <c r="AB43" i="14" s="1"/>
  <c r="AA42" i="14"/>
  <c r="AB42" i="14" s="1"/>
  <c r="AA41" i="14"/>
  <c r="AB41" i="14" s="1"/>
  <c r="AA39" i="14"/>
  <c r="AB39" i="14" s="1"/>
  <c r="AA38" i="14"/>
  <c r="AB38" i="14" s="1"/>
  <c r="AA37" i="14"/>
  <c r="AB37" i="14" s="1"/>
  <c r="AA36" i="14"/>
  <c r="AB36" i="14" s="1"/>
  <c r="AA35" i="14"/>
  <c r="AB35" i="14" s="1"/>
  <c r="AA34" i="14"/>
  <c r="AB34" i="14" s="1"/>
  <c r="AA33" i="14"/>
  <c r="AB33" i="14" s="1"/>
  <c r="AA32" i="14"/>
  <c r="AB32" i="14" s="1"/>
  <c r="AA31" i="14"/>
  <c r="AB31" i="14" s="1"/>
  <c r="AA30" i="14"/>
  <c r="AB30" i="14" s="1"/>
  <c r="AA29" i="14"/>
  <c r="AB29" i="14" s="1"/>
  <c r="AA28" i="14"/>
  <c r="AB28" i="14" s="1"/>
  <c r="AA27" i="14"/>
  <c r="AB27" i="14" s="1"/>
  <c r="AA26" i="14"/>
  <c r="AB26" i="14" s="1"/>
  <c r="AA25" i="14"/>
  <c r="AB25" i="14" s="1"/>
  <c r="AA24" i="14"/>
  <c r="AB24" i="14" s="1"/>
  <c r="AA23" i="14"/>
  <c r="AB23" i="14" s="1"/>
  <c r="AA22" i="14"/>
  <c r="AB22" i="14" s="1"/>
  <c r="AA21" i="14"/>
  <c r="AB21" i="14" s="1"/>
  <c r="AA20" i="14"/>
  <c r="AB20" i="14" s="1"/>
  <c r="AA19" i="14"/>
  <c r="AB19" i="14" s="1"/>
  <c r="AA18" i="14"/>
  <c r="AB18" i="14" s="1"/>
  <c r="AA17" i="14"/>
  <c r="AB17" i="14" s="1"/>
  <c r="AA16" i="14"/>
  <c r="AB16" i="14" s="1"/>
  <c r="AA15" i="14"/>
  <c r="AB15" i="14" s="1"/>
  <c r="AA13" i="14"/>
  <c r="AB13" i="14" s="1"/>
  <c r="AA12" i="14"/>
  <c r="AB12" i="14" s="1"/>
  <c r="AA11" i="14"/>
  <c r="AB11" i="14" s="1"/>
  <c r="O308" i="17" l="1"/>
  <c r="C50" i="11"/>
  <c r="AC85" i="14"/>
  <c r="AC90" i="14"/>
  <c r="O90" i="14" s="1"/>
  <c r="S90" i="14" s="1"/>
  <c r="AC79" i="14"/>
  <c r="X378" i="17"/>
  <c r="X381" i="17" s="1"/>
  <c r="S291" i="17"/>
  <c r="S301" i="17" s="1"/>
  <c r="O321" i="17"/>
  <c r="S309" i="17"/>
  <c r="S321" i="17" s="1"/>
  <c r="X369" i="17"/>
  <c r="AC340" i="17"/>
  <c r="X372" i="17"/>
  <c r="X375" i="17" s="1"/>
  <c r="O339" i="17"/>
  <c r="S322" i="17"/>
  <c r="S339" i="17" s="1"/>
  <c r="O249" i="17"/>
  <c r="S97" i="17"/>
  <c r="S249" i="17" s="1"/>
  <c r="S96" i="17"/>
  <c r="O96" i="17"/>
  <c r="AC10" i="14"/>
  <c r="O10" i="14" s="1"/>
  <c r="S10" i="14" s="1"/>
  <c r="AC40" i="14"/>
  <c r="AC14" i="14"/>
  <c r="R14" i="14"/>
  <c r="S340" i="17" l="1"/>
  <c r="O340" i="17"/>
  <c r="O14" i="14"/>
  <c r="S14" i="14" s="1"/>
  <c r="W379" i="16" l="1"/>
  <c r="W378" i="16"/>
  <c r="X373" i="16"/>
  <c r="D28" i="11" s="1"/>
  <c r="W372" i="16"/>
  <c r="W371" i="16"/>
  <c r="W370" i="16"/>
  <c r="W369" i="16"/>
  <c r="W368" i="16"/>
  <c r="W367" i="16"/>
  <c r="W366" i="16"/>
  <c r="W364" i="16"/>
  <c r="W363" i="16"/>
  <c r="W362" i="16"/>
  <c r="W361" i="16"/>
  <c r="W360" i="16"/>
  <c r="W359" i="16"/>
  <c r="R350" i="16"/>
  <c r="Q350" i="16"/>
  <c r="P350" i="16"/>
  <c r="AA349" i="16"/>
  <c r="AB349" i="16" s="1"/>
  <c r="AA348" i="16"/>
  <c r="AB348" i="16" s="1"/>
  <c r="AA347" i="16"/>
  <c r="AB347" i="16" s="1"/>
  <c r="AA346" i="16"/>
  <c r="AB346" i="16" s="1"/>
  <c r="AA344" i="16"/>
  <c r="AB344" i="16" s="1"/>
  <c r="AC343" i="16" s="1"/>
  <c r="AA342" i="16"/>
  <c r="AB342" i="16" s="1"/>
  <c r="AA341" i="16"/>
  <c r="AB341" i="16" s="1"/>
  <c r="AA340" i="16"/>
  <c r="AB340" i="16" s="1"/>
  <c r="AA338" i="16"/>
  <c r="AB338" i="16" s="1"/>
  <c r="AA337" i="16"/>
  <c r="AB337" i="16" s="1"/>
  <c r="AA336" i="16"/>
  <c r="AB336" i="16" s="1"/>
  <c r="AA335" i="16"/>
  <c r="AB335" i="16" s="1"/>
  <c r="AA334" i="16"/>
  <c r="AB334" i="16" s="1"/>
  <c r="AA333" i="16"/>
  <c r="AB333" i="16" s="1"/>
  <c r="AA332" i="16"/>
  <c r="AB332" i="16" s="1"/>
  <c r="AA331" i="16"/>
  <c r="AB331" i="16" s="1"/>
  <c r="AA329" i="16"/>
  <c r="AB329" i="16" s="1"/>
  <c r="AC328" i="16" s="1"/>
  <c r="AA327" i="16"/>
  <c r="AB327" i="16" s="1"/>
  <c r="AA326" i="16"/>
  <c r="AB326" i="16" s="1"/>
  <c r="AA325" i="16"/>
  <c r="AB325" i="16" s="1"/>
  <c r="AA323" i="16"/>
  <c r="AB323" i="16" s="1"/>
  <c r="AC322" i="16" s="1"/>
  <c r="AA321" i="16"/>
  <c r="AB321" i="16" s="1"/>
  <c r="AA320" i="16"/>
  <c r="AB320" i="16" s="1"/>
  <c r="AA318" i="16"/>
  <c r="AB318" i="16" s="1"/>
  <c r="AA317" i="16"/>
  <c r="AB317" i="16" s="1"/>
  <c r="AA315" i="16"/>
  <c r="AB315" i="16" s="1"/>
  <c r="AA314" i="16"/>
  <c r="AB314" i="16" s="1"/>
  <c r="AA313" i="16"/>
  <c r="AB313" i="16" s="1"/>
  <c r="AA312" i="16"/>
  <c r="AB312" i="16" s="1"/>
  <c r="AA311" i="16"/>
  <c r="AB311" i="16" s="1"/>
  <c r="AA310" i="16"/>
  <c r="AB310" i="16" s="1"/>
  <c r="R308" i="16"/>
  <c r="Q308" i="16"/>
  <c r="P308" i="16"/>
  <c r="AA307" i="16"/>
  <c r="AB307" i="16" s="1"/>
  <c r="AA306" i="16"/>
  <c r="AB306" i="16" s="1"/>
  <c r="AA305" i="16"/>
  <c r="AB305" i="16" s="1"/>
  <c r="AA304" i="16"/>
  <c r="AB304" i="16" s="1"/>
  <c r="AA302" i="16"/>
  <c r="AB302" i="16" s="1"/>
  <c r="AC301" i="16" s="1"/>
  <c r="O301" i="16" s="1"/>
  <c r="S301" i="16" s="1"/>
  <c r="AA300" i="16"/>
  <c r="AB300" i="16" s="1"/>
  <c r="AA299" i="16"/>
  <c r="AB299" i="16" s="1"/>
  <c r="AA298" i="16"/>
  <c r="AB298" i="16" s="1"/>
  <c r="AA297" i="16"/>
  <c r="AB297" i="16" s="1"/>
  <c r="AA295" i="16"/>
  <c r="AB295" i="16" s="1"/>
  <c r="AA294" i="16"/>
  <c r="AB294" i="16" s="1"/>
  <c r="AA292" i="16"/>
  <c r="AB292" i="16" s="1"/>
  <c r="AA291" i="16"/>
  <c r="AB291" i="16" s="1"/>
  <c r="AA290" i="16"/>
  <c r="AB290" i="16" s="1"/>
  <c r="AA289" i="16"/>
  <c r="AB289" i="16" s="1"/>
  <c r="AA288" i="16"/>
  <c r="AB288" i="16" s="1"/>
  <c r="AA286" i="16"/>
  <c r="AB286" i="16" s="1"/>
  <c r="AA285" i="16"/>
  <c r="AB285" i="16" s="1"/>
  <c r="AA284" i="16"/>
  <c r="AB284" i="16" s="1"/>
  <c r="AA283" i="16"/>
  <c r="AB283" i="16" s="1"/>
  <c r="R281" i="16"/>
  <c r="Q281" i="16"/>
  <c r="P281" i="16"/>
  <c r="AA280" i="16"/>
  <c r="AB280" i="16" s="1"/>
  <c r="AA279" i="16"/>
  <c r="AB279" i="16" s="1"/>
  <c r="AA277" i="16"/>
  <c r="AB277" i="16" s="1"/>
  <c r="AA276" i="16"/>
  <c r="AB276" i="16" s="1"/>
  <c r="AA275" i="16"/>
  <c r="AB275" i="16" s="1"/>
  <c r="AA273" i="16"/>
  <c r="AB273" i="16" s="1"/>
  <c r="AA272" i="16"/>
  <c r="AB272" i="16" s="1"/>
  <c r="AA271" i="16"/>
  <c r="AB271" i="16" s="1"/>
  <c r="AA269" i="16"/>
  <c r="AB269" i="16" s="1"/>
  <c r="AA268" i="16"/>
  <c r="AB268" i="16" s="1"/>
  <c r="AA267" i="16"/>
  <c r="AB267" i="16" s="1"/>
  <c r="AA266" i="16"/>
  <c r="AB266" i="16" s="1"/>
  <c r="AA264" i="16"/>
  <c r="AB264" i="16" s="1"/>
  <c r="AA263" i="16"/>
  <c r="AB263" i="16" s="1"/>
  <c r="AA262" i="16"/>
  <c r="AB262" i="16" s="1"/>
  <c r="AA261" i="16"/>
  <c r="AB261" i="16" s="1"/>
  <c r="R259" i="16"/>
  <c r="Q259" i="16"/>
  <c r="P259" i="16"/>
  <c r="AA258" i="16"/>
  <c r="AB258" i="16" s="1"/>
  <c r="AA257" i="16"/>
  <c r="AB257" i="16" s="1"/>
  <c r="AA256" i="16"/>
  <c r="AB256" i="16" s="1"/>
  <c r="AA255" i="16"/>
  <c r="AB255" i="16" s="1"/>
  <c r="AA253" i="16"/>
  <c r="AB253" i="16" s="1"/>
  <c r="AC252" i="16" s="1"/>
  <c r="O252" i="16" s="1"/>
  <c r="S252" i="16" s="1"/>
  <c r="AA251" i="16"/>
  <c r="AB251" i="16" s="1"/>
  <c r="AA250" i="16"/>
  <c r="AB250" i="16" s="1"/>
  <c r="AA249" i="16"/>
  <c r="AB249" i="16" s="1"/>
  <c r="AA248" i="16"/>
  <c r="AB248" i="16" s="1"/>
  <c r="AA246" i="16"/>
  <c r="AB246" i="16" s="1"/>
  <c r="AA245" i="16"/>
  <c r="AB245" i="16" s="1"/>
  <c r="AA243" i="16"/>
  <c r="AB243" i="16" s="1"/>
  <c r="AA242" i="16"/>
  <c r="AB242" i="16" s="1"/>
  <c r="AA241" i="16"/>
  <c r="AB241" i="16" s="1"/>
  <c r="AA240" i="16"/>
  <c r="AB240" i="16" s="1"/>
  <c r="AA239" i="16"/>
  <c r="AB239" i="16" s="1"/>
  <c r="AA237" i="16"/>
  <c r="AB237" i="16" s="1"/>
  <c r="AA236" i="16"/>
  <c r="AB236" i="16" s="1"/>
  <c r="AA235" i="16"/>
  <c r="AB235" i="16" s="1"/>
  <c r="AA234" i="16"/>
  <c r="AB234" i="16" s="1"/>
  <c r="R232" i="16"/>
  <c r="Q232" i="16"/>
  <c r="P232" i="16"/>
  <c r="AA231" i="16"/>
  <c r="AB231" i="16" s="1"/>
  <c r="AA230" i="16"/>
  <c r="AB230" i="16" s="1"/>
  <c r="AA229" i="16"/>
  <c r="AB229" i="16" s="1"/>
  <c r="AA228" i="16"/>
  <c r="AB228" i="16" s="1"/>
  <c r="AA227" i="16"/>
  <c r="AB227" i="16" s="1"/>
  <c r="AA225" i="16"/>
  <c r="AB225" i="16" s="1"/>
  <c r="AC224" i="16" s="1"/>
  <c r="O224" i="16" s="1"/>
  <c r="S224" i="16" s="1"/>
  <c r="AA223" i="16"/>
  <c r="AB223" i="16" s="1"/>
  <c r="AA222" i="16"/>
  <c r="AB222" i="16" s="1"/>
  <c r="AA221" i="16"/>
  <c r="AB221" i="16" s="1"/>
  <c r="AA220" i="16"/>
  <c r="AB220" i="16" s="1"/>
  <c r="AA218" i="16"/>
  <c r="AB218" i="16" s="1"/>
  <c r="AA217" i="16"/>
  <c r="AB217" i="16" s="1"/>
  <c r="AA215" i="16"/>
  <c r="AB215" i="16" s="1"/>
  <c r="AA214" i="16"/>
  <c r="AB214" i="16" s="1"/>
  <c r="AA213" i="16"/>
  <c r="AB213" i="16" s="1"/>
  <c r="AA212" i="16"/>
  <c r="AB212" i="16" s="1"/>
  <c r="AA211" i="16"/>
  <c r="AB211" i="16" s="1"/>
  <c r="AA209" i="16"/>
  <c r="AB209" i="16" s="1"/>
  <c r="AA208" i="16"/>
  <c r="AB208" i="16" s="1"/>
  <c r="AA207" i="16"/>
  <c r="AB207" i="16" s="1"/>
  <c r="AA206" i="16"/>
  <c r="AB206" i="16" s="1"/>
  <c r="R204" i="16"/>
  <c r="Q204" i="16"/>
  <c r="P204" i="16"/>
  <c r="AA203" i="16"/>
  <c r="AB203" i="16" s="1"/>
  <c r="AA202" i="16"/>
  <c r="AB202" i="16" s="1"/>
  <c r="AA201" i="16"/>
  <c r="AB201" i="16" s="1"/>
  <c r="AA199" i="16"/>
  <c r="AB199" i="16" s="1"/>
  <c r="AA198" i="16"/>
  <c r="AB198" i="16" s="1"/>
  <c r="AA197" i="16"/>
  <c r="AB197" i="16" s="1"/>
  <c r="AA195" i="16"/>
  <c r="AB195" i="16" s="1"/>
  <c r="AA194" i="16"/>
  <c r="AB194" i="16" s="1"/>
  <c r="AA192" i="16"/>
  <c r="AB192" i="16" s="1"/>
  <c r="AA191" i="16"/>
  <c r="AB191" i="16" s="1"/>
  <c r="AA190" i="16"/>
  <c r="AB190" i="16" s="1"/>
  <c r="AA189" i="16"/>
  <c r="AB189" i="16" s="1"/>
  <c r="AA187" i="16"/>
  <c r="AB187" i="16" s="1"/>
  <c r="AA186" i="16"/>
  <c r="AB186" i="16" s="1"/>
  <c r="AA185" i="16"/>
  <c r="AB185" i="16" s="1"/>
  <c r="AA184" i="16"/>
  <c r="AB184" i="16" s="1"/>
  <c r="R182" i="16"/>
  <c r="Q182" i="16"/>
  <c r="P182" i="16"/>
  <c r="AA181" i="16"/>
  <c r="AB181" i="16" s="1"/>
  <c r="AA180" i="16"/>
  <c r="AB180" i="16" s="1"/>
  <c r="AA179" i="16"/>
  <c r="AB179" i="16" s="1"/>
  <c r="AA178" i="16"/>
  <c r="AB178" i="16" s="1"/>
  <c r="AA177" i="16"/>
  <c r="AB177" i="16" s="1"/>
  <c r="AA176" i="16"/>
  <c r="AB176" i="16" s="1"/>
  <c r="AA174" i="16"/>
  <c r="AB174" i="16" s="1"/>
  <c r="AA173" i="16"/>
  <c r="AB173" i="16" s="1"/>
  <c r="AA171" i="16"/>
  <c r="AB171" i="16" s="1"/>
  <c r="AA170" i="16"/>
  <c r="AB170" i="16" s="1"/>
  <c r="AA169" i="16"/>
  <c r="AB169" i="16" s="1"/>
  <c r="AA168" i="16"/>
  <c r="AB168" i="16" s="1"/>
  <c r="AA167" i="16"/>
  <c r="AB167" i="16" s="1"/>
  <c r="AA166" i="16"/>
  <c r="AB166" i="16" s="1"/>
  <c r="AA165" i="16"/>
  <c r="AB165" i="16" s="1"/>
  <c r="AA164" i="16"/>
  <c r="AB164" i="16" s="1"/>
  <c r="AA162" i="16"/>
  <c r="AB162" i="16" s="1"/>
  <c r="AA161" i="16"/>
  <c r="AB161" i="16" s="1"/>
  <c r="AA160" i="16"/>
  <c r="AB160" i="16" s="1"/>
  <c r="R158" i="16"/>
  <c r="Q158" i="16"/>
  <c r="P158" i="16"/>
  <c r="AA157" i="16"/>
  <c r="AB157" i="16" s="1"/>
  <c r="AA156" i="16"/>
  <c r="AB156" i="16" s="1"/>
  <c r="AA155" i="16"/>
  <c r="AB155" i="16" s="1"/>
  <c r="AA154" i="16"/>
  <c r="AB154" i="16" s="1"/>
  <c r="AA152" i="16"/>
  <c r="AB152" i="16" s="1"/>
  <c r="AC151" i="16" s="1"/>
  <c r="O151" i="16" s="1"/>
  <c r="S151" i="16" s="1"/>
  <c r="AA150" i="16"/>
  <c r="AB150" i="16" s="1"/>
  <c r="AC149" i="16" s="1"/>
  <c r="O149" i="16" s="1"/>
  <c r="S149" i="16" s="1"/>
  <c r="AA148" i="16"/>
  <c r="AB148" i="16" s="1"/>
  <c r="AA147" i="16"/>
  <c r="AB147" i="16" s="1"/>
  <c r="AA145" i="16"/>
  <c r="AB145" i="16" s="1"/>
  <c r="AC144" i="16" s="1"/>
  <c r="O144" i="16" s="1"/>
  <c r="S144" i="16" s="1"/>
  <c r="AA143" i="16"/>
  <c r="AB143" i="16" s="1"/>
  <c r="AA142" i="16"/>
  <c r="AB142" i="16" s="1"/>
  <c r="AA141" i="16"/>
  <c r="AB141" i="16" s="1"/>
  <c r="AA140" i="16"/>
  <c r="AB140" i="16" s="1"/>
  <c r="AA139" i="16"/>
  <c r="AB139" i="16" s="1"/>
  <c r="AA138" i="16"/>
  <c r="AB138" i="16" s="1"/>
  <c r="AA137" i="16"/>
  <c r="AB137" i="16" s="1"/>
  <c r="AA136" i="16"/>
  <c r="AB136" i="16" s="1"/>
  <c r="AA134" i="16"/>
  <c r="AB134" i="16" s="1"/>
  <c r="AA133" i="16"/>
  <c r="AB133" i="16" s="1"/>
  <c r="AA132" i="16"/>
  <c r="AB132" i="16" s="1"/>
  <c r="AA131" i="16"/>
  <c r="AB131" i="16" s="1"/>
  <c r="AA130" i="16"/>
  <c r="AB130" i="16" s="1"/>
  <c r="AA129" i="16"/>
  <c r="AB129" i="16" s="1"/>
  <c r="AA128" i="16"/>
  <c r="AB128" i="16" s="1"/>
  <c r="AA127" i="16"/>
  <c r="AB127" i="16" s="1"/>
  <c r="R125" i="16"/>
  <c r="Q125" i="16"/>
  <c r="P125" i="16"/>
  <c r="AA124" i="16"/>
  <c r="AB124" i="16" s="1"/>
  <c r="AA123" i="16"/>
  <c r="AB123" i="16" s="1"/>
  <c r="AA122" i="16"/>
  <c r="AB122" i="16" s="1"/>
  <c r="AA121" i="16"/>
  <c r="AB121" i="16" s="1"/>
  <c r="S119" i="16"/>
  <c r="AA118" i="16"/>
  <c r="AB118" i="16" s="1"/>
  <c r="AC117" i="16" s="1"/>
  <c r="S116" i="16"/>
  <c r="AA115" i="16"/>
  <c r="AB115" i="16" s="1"/>
  <c r="AC114" i="16" s="1"/>
  <c r="O114" i="16" s="1"/>
  <c r="S114" i="16" s="1"/>
  <c r="AA113" i="16"/>
  <c r="AB113" i="16" s="1"/>
  <c r="AA112" i="16"/>
  <c r="AB112" i="16" s="1"/>
  <c r="S110" i="16"/>
  <c r="AA109" i="16"/>
  <c r="AB109" i="16" s="1"/>
  <c r="AA108" i="16"/>
  <c r="AB108" i="16" s="1"/>
  <c r="AA106" i="16"/>
  <c r="AB106" i="16" s="1"/>
  <c r="AA105" i="16"/>
  <c r="AB105" i="16" s="1"/>
  <c r="AA104" i="16"/>
  <c r="AB104" i="16" s="1"/>
  <c r="AA103" i="16"/>
  <c r="AB103" i="16" s="1"/>
  <c r="R101" i="16"/>
  <c r="Z100" i="16"/>
  <c r="AA100" i="16" s="1"/>
  <c r="AB100" i="16" s="1"/>
  <c r="AC100" i="16" s="1"/>
  <c r="Z99" i="16"/>
  <c r="AA99" i="16" s="1"/>
  <c r="AB99" i="16" s="1"/>
  <c r="AC99" i="16" s="1"/>
  <c r="Z98" i="16"/>
  <c r="AA98" i="16" s="1"/>
  <c r="AB98" i="16" s="1"/>
  <c r="AC98" i="16" s="1"/>
  <c r="X378" i="16" s="1"/>
  <c r="D40" i="11" s="1"/>
  <c r="Z97" i="16"/>
  <c r="AA97" i="16" s="1"/>
  <c r="AB97" i="16" s="1"/>
  <c r="AC97" i="16" s="1"/>
  <c r="Z96" i="16"/>
  <c r="AA96" i="16" s="1"/>
  <c r="AB96" i="16" s="1"/>
  <c r="AC96" i="16" s="1"/>
  <c r="X366" i="16" s="1"/>
  <c r="D20" i="11" s="1"/>
  <c r="AB95" i="16"/>
  <c r="AB94" i="16"/>
  <c r="Z91" i="16"/>
  <c r="AA91" i="16" s="1"/>
  <c r="AB91" i="16" s="1"/>
  <c r="AC91" i="16" s="1"/>
  <c r="X362" i="16" s="1"/>
  <c r="D14" i="11" s="1"/>
  <c r="Z90" i="16"/>
  <c r="AA90" i="16" s="1"/>
  <c r="AB90" i="16" s="1"/>
  <c r="AC90" i="16" s="1"/>
  <c r="X364" i="16" s="1"/>
  <c r="D16" i="11" s="1"/>
  <c r="Z89" i="16"/>
  <c r="AA89" i="16" s="1"/>
  <c r="AB89" i="16" s="1"/>
  <c r="AC89" i="16" s="1"/>
  <c r="X363" i="16" s="1"/>
  <c r="D15" i="11" s="1"/>
  <c r="AA88" i="16"/>
  <c r="AB88" i="16" s="1"/>
  <c r="AC88" i="16" s="1"/>
  <c r="X361" i="16" s="1"/>
  <c r="D12" i="11" s="1"/>
  <c r="Z87" i="16"/>
  <c r="AA87" i="16" s="1"/>
  <c r="AB87" i="16" s="1"/>
  <c r="AC87" i="16" s="1"/>
  <c r="AA86" i="16"/>
  <c r="AB86" i="16" s="1"/>
  <c r="AC86" i="16" s="1"/>
  <c r="Z85" i="16"/>
  <c r="AA85" i="16" s="1"/>
  <c r="AB85" i="16" s="1"/>
  <c r="AC84" i="16" s="1"/>
  <c r="X365" i="16" s="1"/>
  <c r="D17" i="11" s="1"/>
  <c r="Z83" i="16"/>
  <c r="AA83" i="16" s="1"/>
  <c r="AB83" i="16" s="1"/>
  <c r="AA82" i="16"/>
  <c r="AB82" i="16" s="1"/>
  <c r="Z81" i="16"/>
  <c r="AA81" i="16" s="1"/>
  <c r="AB81" i="16" s="1"/>
  <c r="Z80" i="16"/>
  <c r="AA80" i="16" s="1"/>
  <c r="AB80" i="16" s="1"/>
  <c r="Z79" i="16"/>
  <c r="AA79" i="16" s="1"/>
  <c r="AB79" i="16" s="1"/>
  <c r="AA78" i="16"/>
  <c r="AB78" i="16" s="1"/>
  <c r="AA77" i="16"/>
  <c r="AB77" i="16" s="1"/>
  <c r="AA76" i="16"/>
  <c r="AB76" i="16" s="1"/>
  <c r="AA75" i="16"/>
  <c r="AB75" i="16" s="1"/>
  <c r="AA74" i="16"/>
  <c r="AB74" i="16" s="1"/>
  <c r="AA73" i="16"/>
  <c r="AB73" i="16" s="1"/>
  <c r="AA72" i="16"/>
  <c r="AB72" i="16" s="1"/>
  <c r="AA71" i="16"/>
  <c r="AB71" i="16" s="1"/>
  <c r="AA70" i="16"/>
  <c r="AB70" i="16" s="1"/>
  <c r="AA69" i="16"/>
  <c r="AB69" i="16" s="1"/>
  <c r="AA68" i="16"/>
  <c r="AB68" i="16" s="1"/>
  <c r="AA65" i="16"/>
  <c r="AB65" i="16" s="1"/>
  <c r="AA64" i="16"/>
  <c r="AB64" i="16" s="1"/>
  <c r="AA62" i="16"/>
  <c r="AB62" i="16" s="1"/>
  <c r="AA61" i="16"/>
  <c r="AB61" i="16" s="1"/>
  <c r="AA60" i="16"/>
  <c r="AB60" i="16" s="1"/>
  <c r="AA59" i="16"/>
  <c r="AB59" i="16" s="1"/>
  <c r="AA58" i="16"/>
  <c r="AB58" i="16" s="1"/>
  <c r="AA57" i="16"/>
  <c r="AB57" i="16" s="1"/>
  <c r="AA56" i="16"/>
  <c r="AB56" i="16" s="1"/>
  <c r="AA55" i="16"/>
  <c r="AB55" i="16" s="1"/>
  <c r="AA54" i="16"/>
  <c r="AB54" i="16" s="1"/>
  <c r="AA53" i="16"/>
  <c r="AB53" i="16" s="1"/>
  <c r="AA52" i="16"/>
  <c r="AB52" i="16" s="1"/>
  <c r="AA51" i="16"/>
  <c r="AB51" i="16" s="1"/>
  <c r="AA50" i="16"/>
  <c r="AB50" i="16" s="1"/>
  <c r="AA49" i="16"/>
  <c r="AB49" i="16" s="1"/>
  <c r="AA48" i="16"/>
  <c r="AB48" i="16" s="1"/>
  <c r="AA47" i="16"/>
  <c r="AB47" i="16" s="1"/>
  <c r="AA46" i="16"/>
  <c r="AB46" i="16" s="1"/>
  <c r="AA45" i="16"/>
  <c r="AB45" i="16" s="1"/>
  <c r="AA44" i="16"/>
  <c r="AB44" i="16" s="1"/>
  <c r="AA43" i="16"/>
  <c r="AB43" i="16" s="1"/>
  <c r="P42" i="16"/>
  <c r="AA40" i="16"/>
  <c r="AB40" i="16" s="1"/>
  <c r="AA39" i="16"/>
  <c r="AB39" i="16" s="1"/>
  <c r="AA38" i="16"/>
  <c r="AB38" i="16" s="1"/>
  <c r="AA37" i="16"/>
  <c r="AB37" i="16" s="1"/>
  <c r="AB35" i="16"/>
  <c r="AA34" i="16"/>
  <c r="AB34" i="16" s="1"/>
  <c r="AA33" i="16"/>
  <c r="AB33" i="16" s="1"/>
  <c r="AA32" i="16"/>
  <c r="AB32" i="16" s="1"/>
  <c r="AA30" i="16"/>
  <c r="AB30" i="16" s="1"/>
  <c r="AA29" i="16"/>
  <c r="AB29" i="16" s="1"/>
  <c r="AA27" i="16"/>
  <c r="AB27" i="16" s="1"/>
  <c r="AA26" i="16"/>
  <c r="AB26" i="16" s="1"/>
  <c r="AA25" i="16"/>
  <c r="AB25" i="16" s="1"/>
  <c r="AA23" i="16"/>
  <c r="AB23" i="16" s="1"/>
  <c r="AA22" i="16"/>
  <c r="AB22" i="16" s="1"/>
  <c r="AA21" i="16"/>
  <c r="AB21" i="16" s="1"/>
  <c r="AA19" i="16"/>
  <c r="AB19" i="16" s="1"/>
  <c r="AA18" i="16"/>
  <c r="AB18" i="16" s="1"/>
  <c r="AA17" i="16"/>
  <c r="AB17" i="16" s="1"/>
  <c r="AA16" i="16"/>
  <c r="AB16" i="16" s="1"/>
  <c r="AA14" i="16"/>
  <c r="AB14" i="16" s="1"/>
  <c r="AA13" i="16"/>
  <c r="AB13" i="16" s="1"/>
  <c r="AA11" i="16"/>
  <c r="AB11" i="16" s="1"/>
  <c r="AC10" i="16" s="1"/>
  <c r="D22" i="11" l="1"/>
  <c r="AC20" i="16"/>
  <c r="AC28" i="16"/>
  <c r="AC216" i="16"/>
  <c r="O216" i="16" s="1"/>
  <c r="S216" i="16" s="1"/>
  <c r="AC146" i="16"/>
  <c r="O146" i="16" s="1"/>
  <c r="S146" i="16" s="1"/>
  <c r="AC265" i="16"/>
  <c r="O265" i="16" s="1"/>
  <c r="S265" i="16" s="1"/>
  <c r="X359" i="16"/>
  <c r="O86" i="16"/>
  <c r="AC200" i="16"/>
  <c r="O200" i="16" s="1"/>
  <c r="S200" i="16" s="1"/>
  <c r="AC179" i="16"/>
  <c r="O179" i="16" s="1"/>
  <c r="S179" i="16" s="1"/>
  <c r="AC278" i="16"/>
  <c r="O278" i="16" s="1"/>
  <c r="S278" i="16" s="1"/>
  <c r="AC183" i="16"/>
  <c r="O183" i="16" s="1"/>
  <c r="AC172" i="16"/>
  <c r="O172" i="16" s="1"/>
  <c r="S172" i="16" s="1"/>
  <c r="AC63" i="16"/>
  <c r="AC175" i="16"/>
  <c r="O175" i="16" s="1"/>
  <c r="S175" i="16" s="1"/>
  <c r="AC270" i="16"/>
  <c r="O270" i="16" s="1"/>
  <c r="S270" i="16" s="1"/>
  <c r="S41" i="16"/>
  <c r="AC324" i="16"/>
  <c r="O324" i="16" s="1"/>
  <c r="S324" i="16" s="1"/>
  <c r="AC287" i="16"/>
  <c r="AC42" i="16"/>
  <c r="X371" i="16" s="1"/>
  <c r="D26" i="11" s="1"/>
  <c r="AC15" i="16"/>
  <c r="O15" i="16" s="1"/>
  <c r="AC36" i="16"/>
  <c r="O36" i="16" s="1"/>
  <c r="S36" i="16" s="1"/>
  <c r="AC107" i="16"/>
  <c r="O107" i="16" s="1"/>
  <c r="S107" i="16" s="1"/>
  <c r="AC282" i="16"/>
  <c r="AC12" i="16"/>
  <c r="X374" i="16" s="1"/>
  <c r="D33" i="11" s="1"/>
  <c r="AC120" i="16"/>
  <c r="O120" i="16" s="1"/>
  <c r="S120" i="16" s="1"/>
  <c r="AC244" i="16"/>
  <c r="O244" i="16" s="1"/>
  <c r="S244" i="16" s="1"/>
  <c r="AC24" i="16"/>
  <c r="X377" i="16" s="1"/>
  <c r="D38" i="11" s="1"/>
  <c r="AC159" i="16"/>
  <c r="O159" i="16" s="1"/>
  <c r="AC102" i="16"/>
  <c r="O102" i="16" s="1"/>
  <c r="AC254" i="16"/>
  <c r="O254" i="16" s="1"/>
  <c r="S254" i="16" s="1"/>
  <c r="AC219" i="16"/>
  <c r="O219" i="16" s="1"/>
  <c r="S219" i="16" s="1"/>
  <c r="AC274" i="16"/>
  <c r="O274" i="16" s="1"/>
  <c r="S274" i="16" s="1"/>
  <c r="AC67" i="16"/>
  <c r="X379" i="16"/>
  <c r="X369" i="16"/>
  <c r="D24" i="11" s="1"/>
  <c r="O117" i="16"/>
  <c r="S117" i="16" s="1"/>
  <c r="X367" i="16"/>
  <c r="P86" i="16"/>
  <c r="AC126" i="16"/>
  <c r="X360" i="16"/>
  <c r="D11" i="11" s="1"/>
  <c r="AC345" i="16"/>
  <c r="O343" i="16" s="1"/>
  <c r="S343" i="16" s="1"/>
  <c r="AC135" i="16"/>
  <c r="O135" i="16" s="1"/>
  <c r="S135" i="16" s="1"/>
  <c r="AC303" i="16"/>
  <c r="O303" i="16" s="1"/>
  <c r="S303" i="16" s="1"/>
  <c r="AC31" i="16"/>
  <c r="X376" i="16" s="1"/>
  <c r="D35" i="11" s="1"/>
  <c r="AC260" i="16"/>
  <c r="AC309" i="16"/>
  <c r="AC210" i="16"/>
  <c r="AC226" i="16"/>
  <c r="O226" i="16" s="1"/>
  <c r="S226" i="16" s="1"/>
  <c r="AC330" i="16"/>
  <c r="O330" i="16" s="1"/>
  <c r="S330" i="16" s="1"/>
  <c r="AC188" i="16"/>
  <c r="O188" i="16" s="1"/>
  <c r="S188" i="16" s="1"/>
  <c r="AC153" i="16"/>
  <c r="O153" i="16" s="1"/>
  <c r="S153" i="16" s="1"/>
  <c r="X375" i="16"/>
  <c r="D34" i="11" s="1"/>
  <c r="AC196" i="16"/>
  <c r="O196" i="16" s="1"/>
  <c r="S196" i="16" s="1"/>
  <c r="AC296" i="16"/>
  <c r="O296" i="16" s="1"/>
  <c r="S296" i="16" s="1"/>
  <c r="AC316" i="16"/>
  <c r="O316" i="16" s="1"/>
  <c r="S316" i="16" s="1"/>
  <c r="R351" i="16"/>
  <c r="AC111" i="16"/>
  <c r="O111" i="16" s="1"/>
  <c r="S111" i="16" s="1"/>
  <c r="AC163" i="16"/>
  <c r="O163" i="16" s="1"/>
  <c r="S163" i="16" s="1"/>
  <c r="AC205" i="16"/>
  <c r="AC238" i="16"/>
  <c r="AC247" i="16"/>
  <c r="O247" i="16" s="1"/>
  <c r="S247" i="16" s="1"/>
  <c r="AC319" i="16"/>
  <c r="O319" i="16" s="1"/>
  <c r="S319" i="16" s="1"/>
  <c r="AC193" i="16"/>
  <c r="O193" i="16" s="1"/>
  <c r="S193" i="16" s="1"/>
  <c r="AC233" i="16"/>
  <c r="AC293" i="16"/>
  <c r="O293" i="16" s="1"/>
  <c r="S293" i="16" s="1"/>
  <c r="AC339" i="16"/>
  <c r="O339" i="16" s="1"/>
  <c r="S339" i="16" s="1"/>
  <c r="R48" i="15"/>
  <c r="AA47" i="15"/>
  <c r="AB47" i="15" s="1"/>
  <c r="AA46" i="15"/>
  <c r="AB46" i="15" s="1"/>
  <c r="AC45" i="15" s="1"/>
  <c r="O45" i="15" s="1"/>
  <c r="S45" i="15" s="1"/>
  <c r="AA44" i="15"/>
  <c r="AB44" i="15" s="1"/>
  <c r="AA43" i="15"/>
  <c r="AB43" i="15" s="1"/>
  <c r="AA41" i="15"/>
  <c r="AB41" i="15" s="1"/>
  <c r="AA40" i="15"/>
  <c r="AB40" i="15" s="1"/>
  <c r="AA38" i="15"/>
  <c r="AB38" i="15" s="1"/>
  <c r="AA37" i="15"/>
  <c r="AB37" i="15" s="1"/>
  <c r="AA35" i="15"/>
  <c r="AB35" i="15" s="1"/>
  <c r="AC34" i="15" s="1"/>
  <c r="AA33" i="15"/>
  <c r="AB33" i="15" s="1"/>
  <c r="AC32" i="15" s="1"/>
  <c r="P26" i="15" s="1"/>
  <c r="P48" i="15" s="1"/>
  <c r="AA31" i="15"/>
  <c r="AB31" i="15" s="1"/>
  <c r="AA30" i="15"/>
  <c r="AB30" i="15" s="1"/>
  <c r="AA29" i="15"/>
  <c r="AB29" i="15" s="1"/>
  <c r="AA28" i="15"/>
  <c r="AB28" i="15" s="1"/>
  <c r="AA27" i="15"/>
  <c r="AB27" i="15" s="1"/>
  <c r="AA25" i="15"/>
  <c r="AB25" i="15" s="1"/>
  <c r="AA24" i="15"/>
  <c r="AB24" i="15" s="1"/>
  <c r="AA23" i="15"/>
  <c r="AB23" i="15" s="1"/>
  <c r="AA22" i="15"/>
  <c r="AB22" i="15" s="1"/>
  <c r="AA21" i="15"/>
  <c r="AB21" i="15" s="1"/>
  <c r="AA19" i="15"/>
  <c r="AB19" i="15" s="1"/>
  <c r="AA18" i="15"/>
  <c r="AB18" i="15" s="1"/>
  <c r="AA17" i="15"/>
  <c r="AB17" i="15" s="1"/>
  <c r="AA16" i="15"/>
  <c r="AB16" i="15" s="1"/>
  <c r="AA14" i="15"/>
  <c r="AB14" i="15" s="1"/>
  <c r="AA13" i="15"/>
  <c r="AB13" i="15" s="1"/>
  <c r="AA12" i="15"/>
  <c r="AB12" i="15" s="1"/>
  <c r="AA11" i="15"/>
  <c r="AB11" i="15" s="1"/>
  <c r="AC15" i="15" l="1"/>
  <c r="AC36" i="15"/>
  <c r="O34" i="15" s="1"/>
  <c r="S34" i="15" s="1"/>
  <c r="AC39" i="15"/>
  <c r="X391" i="16"/>
  <c r="D41" i="11"/>
  <c r="D52" i="11" s="1"/>
  <c r="X384" i="16"/>
  <c r="D21" i="11"/>
  <c r="D51" i="11" s="1"/>
  <c r="D10" i="11"/>
  <c r="X385" i="16"/>
  <c r="O42" i="16"/>
  <c r="X390" i="16"/>
  <c r="O10" i="16"/>
  <c r="O28" i="16"/>
  <c r="S28" i="16" s="1"/>
  <c r="O282" i="16"/>
  <c r="S282" i="16" s="1"/>
  <c r="S308" i="16" s="1"/>
  <c r="AC101" i="16"/>
  <c r="X370" i="16"/>
  <c r="D25" i="11" s="1"/>
  <c r="AC125" i="16"/>
  <c r="Q15" i="16"/>
  <c r="S15" i="16" s="1"/>
  <c r="AC10" i="15"/>
  <c r="AC42" i="15"/>
  <c r="O42" i="15" s="1"/>
  <c r="S42" i="15" s="1"/>
  <c r="X372" i="16"/>
  <c r="D27" i="11" s="1"/>
  <c r="O126" i="16"/>
  <c r="AC158" i="16"/>
  <c r="O308" i="16"/>
  <c r="O205" i="16"/>
  <c r="AC232" i="16"/>
  <c r="AC308" i="16"/>
  <c r="Q42" i="16"/>
  <c r="S183" i="16"/>
  <c r="S204" i="16" s="1"/>
  <c r="O204" i="16"/>
  <c r="S102" i="16"/>
  <c r="S125" i="16" s="1"/>
  <c r="O125" i="16"/>
  <c r="AC182" i="16"/>
  <c r="O309" i="16"/>
  <c r="AC350" i="16"/>
  <c r="AC281" i="16"/>
  <c r="O260" i="16"/>
  <c r="O233" i="16"/>
  <c r="AC259" i="16"/>
  <c r="AC204" i="16"/>
  <c r="S86" i="16"/>
  <c r="P101" i="16"/>
  <c r="P351" i="16" s="1"/>
  <c r="S159" i="16"/>
  <c r="S182" i="16" s="1"/>
  <c r="O182" i="16"/>
  <c r="O10" i="15"/>
  <c r="X56" i="15"/>
  <c r="I23" i="11" s="1"/>
  <c r="I51" i="11" s="1"/>
  <c r="Q48" i="15"/>
  <c r="AC20" i="15"/>
  <c r="O20" i="15" s="1"/>
  <c r="S20" i="15" s="1"/>
  <c r="O39" i="15"/>
  <c r="S39" i="15" s="1"/>
  <c r="X59" i="15"/>
  <c r="I27" i="11" s="1"/>
  <c r="AC26" i="15"/>
  <c r="O26" i="15" s="1"/>
  <c r="O101" i="16" l="1"/>
  <c r="D50" i="11"/>
  <c r="D54" i="11" s="1"/>
  <c r="S10" i="16"/>
  <c r="X383" i="16"/>
  <c r="X386" i="16" s="1"/>
  <c r="S42" i="16"/>
  <c r="S101" i="16" s="1"/>
  <c r="AC351" i="16"/>
  <c r="Q101" i="16"/>
  <c r="Q351" i="16" s="1"/>
  <c r="O350" i="16"/>
  <c r="S309" i="16"/>
  <c r="S350" i="16" s="1"/>
  <c r="S126" i="16"/>
  <c r="S158" i="16" s="1"/>
  <c r="O158" i="16"/>
  <c r="S233" i="16"/>
  <c r="S259" i="16" s="1"/>
  <c r="O259" i="16"/>
  <c r="S260" i="16"/>
  <c r="S281" i="16" s="1"/>
  <c r="O281" i="16"/>
  <c r="S205" i="16"/>
  <c r="S232" i="16" s="1"/>
  <c r="O232" i="16"/>
  <c r="X380" i="16"/>
  <c r="X389" i="16"/>
  <c r="X392" i="16" s="1"/>
  <c r="S26" i="15"/>
  <c r="X57" i="15"/>
  <c r="X64" i="15"/>
  <c r="S10" i="15"/>
  <c r="O48" i="15"/>
  <c r="AC48" i="15"/>
  <c r="X58" i="15"/>
  <c r="I26" i="11" s="1"/>
  <c r="X63" i="15" l="1"/>
  <c r="X65" i="15" s="1"/>
  <c r="I25" i="11"/>
  <c r="I50" i="11" s="1"/>
  <c r="I54" i="11" s="1"/>
  <c r="O351" i="16"/>
  <c r="S48" i="15"/>
  <c r="X60" i="15"/>
  <c r="S351" i="16"/>
  <c r="X68" i="15"/>
  <c r="X71" i="15" s="1"/>
  <c r="V107" i="14" l="1"/>
  <c r="V105" i="14"/>
  <c r="V104" i="14"/>
  <c r="V108" i="14"/>
  <c r="V106" i="14"/>
  <c r="V103" i="14"/>
  <c r="Q93" i="14"/>
  <c r="P93" i="14"/>
  <c r="X105" i="14"/>
  <c r="H43" i="11" s="1"/>
  <c r="J43" i="11" s="1"/>
  <c r="X106" i="14"/>
  <c r="H44" i="11" s="1"/>
  <c r="J44" i="11" l="1"/>
  <c r="X104" i="14"/>
  <c r="H42" i="11" s="1"/>
  <c r="H58" i="11" s="1"/>
  <c r="X107" i="14"/>
  <c r="H45" i="11" s="1"/>
  <c r="J45" i="11" s="1"/>
  <c r="X102" i="14"/>
  <c r="H26" i="11" s="1"/>
  <c r="X103" i="14"/>
  <c r="H32" i="11" s="1"/>
  <c r="X108" i="14"/>
  <c r="H46" i="11" s="1"/>
  <c r="J46" i="11" s="1"/>
  <c r="H59" i="11" l="1"/>
  <c r="J42" i="11"/>
  <c r="H53" i="11"/>
  <c r="X101" i="14"/>
  <c r="X112" i="14" s="1"/>
  <c r="X115" i="14"/>
  <c r="X120" i="14"/>
  <c r="AC93" i="14"/>
  <c r="X121" i="14"/>
  <c r="R93" i="14"/>
  <c r="O93" i="14"/>
  <c r="J53" i="11" l="1"/>
  <c r="J58" i="11"/>
  <c r="X109" i="14"/>
  <c r="H25" i="11"/>
  <c r="X119" i="14"/>
  <c r="S93" i="14"/>
  <c r="X122" i="14"/>
  <c r="X116" i="14"/>
  <c r="H47" i="11" l="1"/>
  <c r="H50" i="11"/>
  <c r="H54" i="11" s="1"/>
  <c r="C51" i="11"/>
  <c r="C54" i="11" s="1"/>
  <c r="G47" i="11"/>
  <c r="E47" i="11"/>
  <c r="D47" i="11"/>
  <c r="C47" i="11"/>
  <c r="J31" i="11"/>
  <c r="J28" i="11" l="1"/>
  <c r="J23" i="11"/>
  <c r="I47" i="11"/>
  <c r="J18" i="11" l="1"/>
  <c r="J13" i="11" l="1"/>
  <c r="J14" i="11"/>
  <c r="J15" i="11"/>
  <c r="J16" i="11"/>
  <c r="J17" i="11"/>
  <c r="J20" i="11"/>
  <c r="J21" i="11"/>
  <c r="J22" i="11"/>
  <c r="J24" i="11"/>
  <c r="J25" i="11"/>
  <c r="J26" i="11"/>
  <c r="J27" i="11"/>
  <c r="J29" i="11"/>
  <c r="J30" i="11"/>
  <c r="J32" i="11"/>
  <c r="D57" i="11" l="1"/>
  <c r="E57" i="11"/>
  <c r="H57" i="11"/>
  <c r="I57" i="11"/>
  <c r="D59" i="11"/>
  <c r="E59" i="11"/>
  <c r="F59" i="11"/>
  <c r="G59" i="11"/>
  <c r="I59" i="11"/>
  <c r="D60" i="11"/>
  <c r="E60" i="11"/>
  <c r="F60" i="11"/>
  <c r="G60" i="11"/>
  <c r="H60" i="11"/>
  <c r="I60" i="11"/>
  <c r="C60" i="11"/>
  <c r="C59" i="11"/>
  <c r="C57" i="11"/>
  <c r="J12" i="11"/>
  <c r="J33" i="11"/>
  <c r="J34" i="11"/>
  <c r="J35" i="11"/>
  <c r="J36" i="11"/>
  <c r="J37" i="11"/>
  <c r="J38" i="11"/>
  <c r="J39" i="11"/>
  <c r="J40" i="11"/>
  <c r="J41" i="11"/>
  <c r="J59" i="11" l="1"/>
  <c r="J52" i="11"/>
  <c r="E61" i="11"/>
  <c r="J60" i="11"/>
  <c r="D61" i="11"/>
  <c r="I61" i="11"/>
  <c r="H61" i="11"/>
  <c r="J19" i="11" l="1"/>
  <c r="J51" i="11" s="1"/>
  <c r="G57" i="11"/>
  <c r="G61" i="11" s="1"/>
  <c r="F47" i="11" l="1"/>
  <c r="J11" i="11"/>
  <c r="F57" i="11"/>
  <c r="F61" i="11" s="1"/>
  <c r="J10" i="11" l="1"/>
  <c r="J50" i="11" s="1"/>
  <c r="J54" i="11" s="1"/>
  <c r="J47" i="11" l="1"/>
  <c r="J57" i="11"/>
  <c r="J61" i="11" s="1"/>
  <c r="C61" i="11"/>
  <c r="R32" i="17" l="1"/>
  <c r="R96" i="17"/>
  <c r="R340" i="17"/>
</calcChain>
</file>

<file path=xl/comments1.xml><?xml version="1.0" encoding="utf-8"?>
<comments xmlns="http://schemas.openxmlformats.org/spreadsheetml/2006/main">
  <authors>
    <author>Eunicebb</author>
    <author>EuniceBB</author>
  </authors>
  <commentList>
    <comment ref="Z13" authorId="0" shapeId="0">
      <text>
        <r>
          <rPr>
            <b/>
            <sz val="9"/>
            <color indexed="81"/>
            <rFont val="Tahoma"/>
            <family val="2"/>
          </rPr>
          <t>Eunicebb:</t>
        </r>
        <r>
          <rPr>
            <sz val="9"/>
            <color indexed="81"/>
            <rFont val="Tahoma"/>
            <family val="2"/>
          </rPr>
          <t xml:space="preserve">
Reforma N° 3:
Se incrementó $ 250,00 en cada Facultad excepto FIC, sumando un total de $ 1.000,00
(223,21 sin IVA)</t>
        </r>
      </text>
    </comment>
    <comment ref="U16" authorId="1" shapeId="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List>
</comments>
</file>

<file path=xl/comments2.xml><?xml version="1.0" encoding="utf-8"?>
<comments xmlns="http://schemas.openxmlformats.org/spreadsheetml/2006/main">
  <authors>
    <author/>
    <author>EuniceBB</author>
  </authors>
  <commentList>
    <comment ref="N10" authorId="0" shapeId="0">
      <text>
        <r>
          <rPr>
            <sz val="11"/>
            <color rgb="FF000000"/>
            <rFont val="Calibri"/>
            <family val="2"/>
          </rPr>
          <t>DPLAN:
Se debe considerar AL MENOS, el medio de verificación que consta asociado a este producto, en el acta de validación de productos remitido por TTHH.
El resto, se constituyen como medios de verificación adicionales.
Nota: Cabe indicar que esta es una nueva observación, en razón de que en la revisión del 17/06/2019, no se encontraba incumplida.
Aplicar esta corrección a todos los casos que amerite a lo largo de la columna N</t>
        </r>
      </text>
    </comment>
    <comment ref="U66" authorId="1" shapeId="0">
      <text>
        <r>
          <rPr>
            <b/>
            <sz val="9"/>
            <color indexed="81"/>
            <rFont val="Tahoma"/>
            <family val="2"/>
          </rPr>
          <t>EuniceBB:</t>
        </r>
        <r>
          <rPr>
            <sz val="9"/>
            <color indexed="81"/>
            <rFont val="Tahoma"/>
            <family val="2"/>
          </rPr>
          <t xml:space="preserve">
Reforma N° 4:
Se incrementó fuente 2 por FONDOS DE AUTOGESTIÓN (saldo caja).</t>
        </r>
      </text>
    </comment>
    <comment ref="Z87" authorId="1" shapeId="0">
      <text>
        <r>
          <rPr>
            <b/>
            <sz val="9"/>
            <color indexed="81"/>
            <rFont val="Tahoma"/>
            <family val="2"/>
          </rPr>
          <t>EuniceBB:</t>
        </r>
        <r>
          <rPr>
            <sz val="9"/>
            <color indexed="81"/>
            <rFont val="Tahoma"/>
            <family val="2"/>
          </rPr>
          <t xml:space="preserve">
Reforma N° 4:
Se redujo un total de $ 20.000,00 en esta partida ($ 4.000,00 a cada Facultad).</t>
        </r>
      </text>
    </comment>
    <comment ref="U92" authorId="1" shapeId="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N316" authorId="0" shapeId="0">
      <text>
        <r>
          <rPr>
            <sz val="11"/>
            <color rgb="FF000000"/>
            <rFont val="Calibri"/>
            <family val="2"/>
          </rPr>
          <t>Fanny Eunice Basilio Banchón:
Ingresar el Medio de Verificación acorde al que se encuentra en el Acta de Portafolio de Productos y Servicios:
Reporte de estudiantes matriculados por homologación</t>
        </r>
      </text>
    </comment>
  </commentList>
</comments>
</file>

<file path=xl/comments3.xml><?xml version="1.0" encoding="utf-8"?>
<comments xmlns="http://schemas.openxmlformats.org/spreadsheetml/2006/main">
  <authors>
    <author>EuniceBB</author>
    <author>Eunicebb</author>
  </authors>
  <commentList>
    <comment ref="AA11" authorId="0" shapeId="0">
      <text>
        <r>
          <rPr>
            <b/>
            <sz val="9"/>
            <color indexed="81"/>
            <rFont val="Tahoma"/>
            <family val="2"/>
          </rPr>
          <t>EuniceBB:</t>
        </r>
        <r>
          <rPr>
            <sz val="9"/>
            <color indexed="81"/>
            <rFont val="Tahoma"/>
            <family val="2"/>
          </rPr>
          <t xml:space="preserve">
Reforma N° 4:
Se redujo un total de $ 20.000,00 en esta partida ($ 4.000,00 a cada Facultad).</t>
        </r>
      </text>
    </comment>
    <comment ref="AA13" authorId="1" shapeId="0">
      <text>
        <r>
          <rPr>
            <b/>
            <sz val="9"/>
            <color indexed="81"/>
            <rFont val="Tahoma"/>
            <family val="2"/>
          </rPr>
          <t>Eunicebb:</t>
        </r>
        <r>
          <rPr>
            <sz val="9"/>
            <color indexed="81"/>
            <rFont val="Tahoma"/>
            <family val="2"/>
          </rPr>
          <t xml:space="preserve">
Reforma N° 3:
Se incrementó $ 250,00 en cada Facultad excepto FIC, sumando un total de $ 1.000,00</t>
        </r>
      </text>
    </comment>
    <comment ref="U18" authorId="0" shapeId="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K183" authorId="0" shapeId="0">
      <text>
        <r>
          <rPr>
            <b/>
            <sz val="9"/>
            <color indexed="81"/>
            <rFont val="Tahoma"/>
            <family val="2"/>
          </rPr>
          <t>EuniceBB:</t>
        </r>
        <r>
          <rPr>
            <sz val="9"/>
            <color indexed="81"/>
            <rFont val="Tahoma"/>
            <family val="2"/>
          </rPr>
          <t xml:space="preserve">
No hay coherencia con la meta Cuantificable que tiene 2, mientras que no ocupa semanas.</t>
        </r>
      </text>
    </comment>
  </commentList>
</comments>
</file>

<file path=xl/comments4.xml><?xml version="1.0" encoding="utf-8"?>
<comments xmlns="http://schemas.openxmlformats.org/spreadsheetml/2006/main">
  <authors>
    <author>Eunice</author>
    <author>DPLAN</author>
    <author>Eunicebb</author>
    <author>HP</author>
    <author/>
    <author>EuniceBB</author>
  </authors>
  <commentList>
    <comment ref="B8" authorId="0" shapeId="0">
      <text>
        <r>
          <rPr>
            <sz val="9"/>
            <color rgb="FF000000"/>
            <rFont val="Tahoma"/>
            <family val="2"/>
          </rPr>
          <t xml:space="preserve">
</t>
        </r>
        <r>
          <rPr>
            <sz val="9"/>
            <color rgb="FF000000"/>
            <rFont val="Tahoma"/>
            <family val="2"/>
          </rPr>
          <t>Ingresar el N</t>
        </r>
        <r>
          <rPr>
            <sz val="9"/>
            <color rgb="FF000000"/>
            <rFont val="Tahoma"/>
            <family val="2"/>
          </rPr>
          <t>°</t>
        </r>
        <r>
          <rPr>
            <sz val="9"/>
            <color rgb="FF000000"/>
            <rFont val="Tahoma"/>
            <family val="2"/>
          </rPr>
          <t xml:space="preserve"> del OEI del PEDI al que se alinea su Meta Operativa.</t>
        </r>
      </text>
    </comment>
    <comment ref="C8" authorId="0" shapeId="0">
      <text>
        <r>
          <rPr>
            <sz val="9"/>
            <color rgb="FF000000"/>
            <rFont val="Tahoma"/>
            <family val="2"/>
          </rPr>
          <t xml:space="preserve">
</t>
        </r>
        <r>
          <rPr>
            <sz val="9"/>
            <color rgb="FF000000"/>
            <rFont val="Tahoma"/>
            <family val="2"/>
          </rPr>
          <t>Ingresar el Objetivo Estratégico Institucional al que se alinea su Meta Operativa. Escoja una opción de la lista desplegable.</t>
        </r>
      </text>
    </comment>
    <comment ref="D8" authorId="0" shapeId="0">
      <text>
        <r>
          <rPr>
            <sz val="9"/>
            <color rgb="FF000000"/>
            <rFont val="Tahoma"/>
            <family val="2"/>
          </rPr>
          <t xml:space="preserve">
</t>
        </r>
        <r>
          <rPr>
            <sz val="9"/>
            <color rgb="FF000000"/>
            <rFont val="Tahoma"/>
            <family val="2"/>
          </rPr>
          <t>Ingresar le Lineamiento Estratégico con el que se alinea la Meta Operativa.</t>
        </r>
      </text>
    </comment>
    <comment ref="E8" authorId="1" shapeId="0">
      <text>
        <r>
          <rPr>
            <b/>
            <sz val="9"/>
            <color rgb="FF000000"/>
            <rFont val="Tahoma"/>
            <family val="2"/>
          </rPr>
          <t xml:space="preserve">
</t>
        </r>
        <r>
          <rPr>
            <sz val="9"/>
            <color rgb="FF000000"/>
            <rFont val="Tahoma"/>
            <family val="2"/>
          </rPr>
          <t xml:space="preserve">- En caso de contar con programas y/o proyectos de investigación, vinculación o de inversión, registrar el nombre y entre paréntesis señalar de qué tipo es el proyecto (Investigación, Vinculación, o Inversión)
</t>
        </r>
        <r>
          <rPr>
            <sz val="9"/>
            <color rgb="FF000000"/>
            <rFont val="Tahoma"/>
            <family val="2"/>
          </rPr>
          <t>- Si una misma meta tributa a varios proyectos, se deberá ingresar en esta celda la referencia a un anexo que contenga el detalle de los mismos.</t>
        </r>
      </text>
    </comment>
    <comment ref="F8" authorId="0" shapeId="0">
      <text>
        <r>
          <rPr>
            <sz val="9"/>
            <color rgb="FF000000"/>
            <rFont val="Tahoma"/>
            <family val="2"/>
          </rPr>
          <t xml:space="preserve">
</t>
        </r>
        <r>
          <rPr>
            <sz val="9"/>
            <color rgb="FF000000"/>
            <rFont val="Tahoma"/>
            <family val="2"/>
          </rPr>
          <t>Ingresar la definición de la meta en verbo en  infinitivo, conforme a los productos y funciones establecidos en el Reglamento de Gestión Organizacional por Procesos de la UTMACH.</t>
        </r>
      </text>
    </comment>
    <comment ref="G8" authorId="2" shapeId="0">
      <text>
        <r>
          <rPr>
            <sz val="9"/>
            <color rgb="FF000000"/>
            <rFont val="Tahoma"/>
            <family val="2"/>
          </rPr>
          <t xml:space="preserve">
</t>
        </r>
        <r>
          <rPr>
            <sz val="9"/>
            <color rgb="FF000000"/>
            <rFont val="Tahoma"/>
            <family val="2"/>
          </rPr>
          <t>Ingresar los productos establecidos en el Reglamento de Gestión Organizacional por Procesos de la UTMACH.</t>
        </r>
      </text>
    </comment>
    <comment ref="H8" authorId="0" shapeId="0">
      <text>
        <r>
          <rPr>
            <sz val="9"/>
            <color rgb="FF000000"/>
            <rFont val="Tahoma"/>
            <family val="2"/>
          </rPr>
          <t xml:space="preserve">
</t>
        </r>
        <r>
          <rPr>
            <sz val="9"/>
            <color rgb="FF000000"/>
            <rFont val="Tahoma"/>
            <family val="2"/>
          </rPr>
          <t>Representa la forma en cómo se medirá el cumplimiento de la Meta Operativa programada.</t>
        </r>
      </text>
    </comment>
    <comment ref="I8" authorId="0" shapeId="0">
      <text>
        <r>
          <rPr>
            <sz val="9"/>
            <color rgb="FF000000"/>
            <rFont val="Tahoma"/>
            <family val="2"/>
          </rPr>
          <t xml:space="preserve">
</t>
        </r>
        <r>
          <rPr>
            <sz val="9"/>
            <color rgb="FF000000"/>
            <rFont val="Tahoma"/>
            <family val="2"/>
          </rPr>
          <t xml:space="preserve">Es la meta a cumplirse representada cuantitativamente y va de acuerdo al indicador de resultado antes planteado.
</t>
        </r>
        <r>
          <rPr>
            <sz val="9"/>
            <color rgb="FF000000"/>
            <rFont val="Tahoma"/>
            <family val="2"/>
          </rPr>
          <t xml:space="preserve">
</t>
        </r>
        <r>
          <rPr>
            <sz val="9"/>
            <color rgb="FF000000"/>
            <rFont val="Tahoma"/>
            <family val="2"/>
          </rPr>
          <t>Se DEBERÁ registrar metas cuantificables, expresadas únicamente en términos numéricos, no porcentuales.</t>
        </r>
      </text>
    </comment>
    <comment ref="K8" authorId="0" shapeId="0">
      <text>
        <r>
          <rPr>
            <sz val="9"/>
            <color rgb="FF000000"/>
            <rFont val="Tahoma"/>
            <family val="2"/>
          </rPr>
          <t xml:space="preserve">
</t>
        </r>
        <r>
          <rPr>
            <sz val="9"/>
            <color rgb="FF000000"/>
            <rFont val="Tahoma"/>
            <family val="2"/>
          </rPr>
          <t>Es el Tiempo requerido para el cumplimiento de la meta expresado en semanas.</t>
        </r>
      </text>
    </comment>
    <comment ref="M8" authorId="0" shapeId="0">
      <text>
        <r>
          <rPr>
            <sz val="9"/>
            <color rgb="FF000000"/>
            <rFont val="Tahoma"/>
            <family val="2"/>
          </rPr>
          <t xml:space="preserve">
</t>
        </r>
        <r>
          <rPr>
            <sz val="9"/>
            <color rgb="FF000000"/>
            <rFont val="Tahoma"/>
            <family val="2"/>
          </rPr>
          <t xml:space="preserve">- Son las acciones esenciales con las que se propone alcanzar la meta propuesta, ordenadas secuencialmente y numeradas.
</t>
        </r>
        <r>
          <rPr>
            <sz val="9"/>
            <color rgb="FF000000"/>
            <rFont val="Tahoma"/>
            <family val="2"/>
          </rPr>
          <t>- Se debe Iniciar con verbo en infinitivo y demostrar que se cumpla el ciclo de la mejora continua (Planificar, Hacer, Verificar y Actuar)</t>
        </r>
      </text>
    </comment>
    <comment ref="N8" authorId="0" shapeId="0">
      <text>
        <r>
          <rPr>
            <sz val="9"/>
            <color rgb="FF000000"/>
            <rFont val="Tahoma"/>
            <family val="2"/>
          </rPr>
          <t xml:space="preserve">
</t>
        </r>
        <r>
          <rPr>
            <sz val="9"/>
            <color rgb="FF000000"/>
            <rFont val="Tahoma"/>
            <family val="2"/>
          </rPr>
          <t xml:space="preserve">- Constituyen los documentos físicos y/o digitales que expresan el cumplimiento de la meta.
</t>
        </r>
        <r>
          <rPr>
            <sz val="9"/>
            <color rgb="FF000000"/>
            <rFont val="Tahoma"/>
            <family val="2"/>
          </rPr>
          <t xml:space="preserve">
</t>
        </r>
        <r>
          <rPr>
            <sz val="9"/>
            <color rgb="FF000000"/>
            <rFont val="Tahoma"/>
            <family val="2"/>
          </rPr>
          <t>-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text>
        <r>
          <rPr>
            <sz val="9"/>
            <color indexed="81"/>
            <rFont val="Tahoma"/>
            <family val="2"/>
          </rPr>
          <t xml:space="preserve">
Constituye las Fuentes de Financiamiento asignadas a cada Dependencia.</t>
        </r>
      </text>
    </comment>
    <comment ref="S8" authorId="0" shapeId="0">
      <text>
        <r>
          <rPr>
            <sz val="9"/>
            <color indexed="81"/>
            <rFont val="Tahoma"/>
            <family val="2"/>
          </rPr>
          <t xml:space="preserve">
Es la suma horizontal de las Fuentes de Financiamiento 1, 2 y 3; no se considera el valor de Otras fuentes.</t>
        </r>
      </text>
    </comment>
    <comment ref="T8" authorId="0" shapeId="0">
      <text>
        <r>
          <rPr>
            <sz val="9"/>
            <color indexed="81"/>
            <rFont val="Tahoma"/>
            <family val="2"/>
          </rPr>
          <t xml:space="preserve">
Son las personas que están a cargo de la ejecución de las Metas Operativas. Deben ir los nombres de las mismas a más del cargo.</t>
        </r>
      </text>
    </comment>
    <comment ref="AD8" authorId="0" shapeId="0">
      <text>
        <r>
          <rPr>
            <sz val="9"/>
            <color indexed="81"/>
            <rFont val="Tahoma"/>
            <family val="2"/>
          </rPr>
          <t xml:space="preserve">
Marcar con una S en el cuatrimestre que va requerir el insumo para el cumplimiento de la meta.</t>
        </r>
      </text>
    </comment>
    <comment ref="AG8" authorId="0" shapeId="0">
      <text>
        <r>
          <rPr>
            <sz val="9"/>
            <color indexed="81"/>
            <rFont val="Tahoma"/>
            <family val="2"/>
          </rPr>
          <t xml:space="preserve">
Ingresar algún detalle adicional si es necesario.</t>
        </r>
      </text>
    </comment>
    <comment ref="I9" authorId="0" shapeId="0">
      <text>
        <r>
          <rPr>
            <sz val="9"/>
            <color rgb="FF000000"/>
            <rFont val="Tahoma"/>
            <family val="2"/>
          </rPr>
          <t xml:space="preserve">
</t>
        </r>
        <r>
          <rPr>
            <sz val="9"/>
            <color rgb="FF000000"/>
            <rFont val="Tahoma"/>
            <family val="2"/>
          </rPr>
          <t>Establecer la Meta a cumplirse en el 1er semestre. Se debe utilizar valores absolutos, más no porcentajes.</t>
        </r>
      </text>
    </comment>
    <comment ref="J9" authorId="0" shapeId="0">
      <text>
        <r>
          <rPr>
            <sz val="9"/>
            <color rgb="FF000000"/>
            <rFont val="Tahoma"/>
            <family val="2"/>
          </rPr>
          <t xml:space="preserve">
</t>
        </r>
        <r>
          <rPr>
            <sz val="9"/>
            <color rgb="FF000000"/>
            <rFont val="Tahoma"/>
            <family val="2"/>
          </rPr>
          <t>Establecer la Meta a cumplirse en el 2do semestre. Se debe utilizar valores absolutos, más no porcentajes.</t>
        </r>
      </text>
    </comment>
    <comment ref="K9" authorId="0" shapeId="0">
      <text>
        <r>
          <rPr>
            <sz val="9"/>
            <color indexed="81"/>
            <rFont val="Tahoma"/>
            <family val="2"/>
          </rPr>
          <t xml:space="preserve">
Establecer el tiempo en semanas a ocupar en el 1er semestre. 
Tiempo máximo es 24 semanas.</t>
        </r>
      </text>
    </comment>
    <comment ref="L9" authorId="0" shapeId="0">
      <text>
        <r>
          <rPr>
            <sz val="9"/>
            <color indexed="81"/>
            <rFont val="Tahoma"/>
            <family val="2"/>
          </rPr>
          <t xml:space="preserve">
Establecer el tiempo en semanas a ocupar en el 2do semestre.
Tiempo máximo es 24 semanas.</t>
        </r>
      </text>
    </comment>
    <comment ref="O9" authorId="0" shapeId="0">
      <text>
        <r>
          <rPr>
            <sz val="9"/>
            <color rgb="FF000000"/>
            <rFont val="Tahoma"/>
            <family val="2"/>
          </rPr>
          <t xml:space="preserve">
</t>
        </r>
        <r>
          <rPr>
            <sz val="9"/>
            <color rgb="FF000000"/>
            <rFont val="Tahoma"/>
            <family val="2"/>
          </rPr>
          <t>Es la suma de todos los bienes o servicios que están en el PAC y que serán financiados con la Fuente 1</t>
        </r>
      </text>
    </comment>
    <comment ref="P9" authorId="0" shapeId="0">
      <text>
        <r>
          <rPr>
            <sz val="9"/>
            <color indexed="81"/>
            <rFont val="Tahoma"/>
            <family val="2"/>
          </rPr>
          <t xml:space="preserve">
Es la suma de todos los bienes o servicios que están en el PAC y que serán financiados con la Fuente 2</t>
        </r>
      </text>
    </comment>
    <comment ref="Q9" authorId="0" shapeId="0">
      <text>
        <r>
          <rPr>
            <sz val="9"/>
            <color indexed="81"/>
            <rFont val="Tahoma"/>
            <family val="2"/>
          </rPr>
          <t xml:space="preserve">
Es la suma de todos los bienes o servicios que están en el PAC y que serán financiados con la Fuente 3</t>
        </r>
      </text>
    </comment>
    <comment ref="R9" authorId="0" shapeId="0">
      <text>
        <r>
          <rPr>
            <sz val="9"/>
            <color indexed="81"/>
            <rFont val="Tahoma"/>
            <family val="2"/>
          </rPr>
          <t xml:space="preserve">
Es la suma de todos los bienes o servicios que corresponde a donaciones o asignaciones externas.</t>
        </r>
      </text>
    </comment>
    <comment ref="U9" authorId="0" shapeId="0">
      <text>
        <r>
          <rPr>
            <sz val="9"/>
            <color rgb="FF000000"/>
            <rFont val="Tahoma"/>
            <family val="2"/>
          </rPr>
          <t xml:space="preserve">
</t>
        </r>
        <r>
          <rPr>
            <sz val="9"/>
            <color rgb="FF000000"/>
            <rFont val="Tahoma"/>
            <family val="2"/>
          </rPr>
          <t>Ingresar el código de la Partida a la que corresponde el producto.</t>
        </r>
      </text>
    </comment>
    <comment ref="V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text>
        <r>
          <rPr>
            <sz val="9"/>
            <color rgb="FF000000"/>
            <rFont val="Tahoma"/>
            <family val="2"/>
          </rPr>
          <t xml:space="preserve">
</t>
        </r>
        <r>
          <rPr>
            <sz val="9"/>
            <color rgb="FF000000"/>
            <rFont val="Tahoma"/>
            <family val="2"/>
          </rPr>
          <t>Es la descripción del objeto de contratación, agrupada según la partida a la que corresponde.</t>
        </r>
      </text>
    </comment>
    <comment ref="X9" authorId="0" shapeId="0">
      <text>
        <r>
          <rPr>
            <sz val="9"/>
            <color indexed="81"/>
            <rFont val="Tahoma"/>
            <family val="2"/>
          </rPr>
          <t xml:space="preserve">
Es la cantidad de los insumos que se requieren para el cumplimiento de las metas.</t>
        </r>
      </text>
    </comment>
    <comment ref="Y9" authorId="0" shapeId="0">
      <text>
        <r>
          <rPr>
            <sz val="9"/>
            <color indexed="81"/>
            <rFont val="Tahoma"/>
            <family val="2"/>
          </rPr>
          <t xml:space="preserve">
Ubicar si es Unidad, Metros, Litros, etc.</t>
        </r>
      </text>
    </comment>
    <comment ref="Z9" authorId="0" shapeId="0">
      <text>
        <r>
          <rPr>
            <sz val="9"/>
            <color indexed="81"/>
            <rFont val="Tahoma"/>
            <family val="2"/>
          </rPr>
          <t xml:space="preserve">
Es el valor unitario del producto detallado.</t>
        </r>
      </text>
    </comment>
    <comment ref="AA9" authorId="0" shapeId="0">
      <text>
        <r>
          <rPr>
            <sz val="9"/>
            <color rgb="FF000000"/>
            <rFont val="Tahoma"/>
            <family val="2"/>
          </rPr>
          <t xml:space="preserve">
</t>
        </r>
        <r>
          <rPr>
            <sz val="9"/>
            <color rgb="FF000000"/>
            <rFont val="Tahoma"/>
            <family val="2"/>
          </rPr>
          <t>En esta columna se debe ingresar el subtotal, que resulta de multiplicar la cantidad anual por el costo unitario, sin incluir el IVA.</t>
        </r>
      </text>
    </comment>
    <comment ref="AB9" authorId="3" shapeId="0">
      <text>
        <r>
          <rPr>
            <sz val="9"/>
            <color rgb="FF000000"/>
            <rFont val="Tahoma"/>
            <family val="2"/>
          </rPr>
          <t xml:space="preserve">
</t>
        </r>
        <r>
          <rPr>
            <sz val="9"/>
            <color rgb="FF000000"/>
            <rFont val="Tahoma"/>
            <family val="2"/>
          </rPr>
          <t>En esta columna se debe ingresar el subtotal, que resulta de multiplicar la cantidad anual por el costo unitario, incluido el IVA.</t>
        </r>
      </text>
    </comment>
    <comment ref="AC9" authorId="0" shapeId="0">
      <text>
        <r>
          <rPr>
            <sz val="9"/>
            <color indexed="81"/>
            <rFont val="Tahoma"/>
            <family val="2"/>
          </rPr>
          <t xml:space="preserve">
Corresponde a la suma total de la Partida Presupuestaria, incluido el IVA.</t>
        </r>
      </text>
    </comment>
    <comment ref="Z13" authorId="4" shapeId="0">
      <text>
        <r>
          <rPr>
            <sz val="11"/>
            <color theme="1"/>
            <rFont val="Arial"/>
            <family val="2"/>
          </rPr>
          <t>======
ID#AAAAJ0URcNY
EuniceBB    (2020-07-07 18:15:10)
Reforma N° 4:
Se redujo un total de $ 20.000,00 en esta partida ($ 4.000,00 a cada Facultad).</t>
        </r>
      </text>
    </comment>
    <comment ref="U16" authorId="4" shapeId="0">
      <text>
        <r>
          <rPr>
            <sz val="11"/>
            <color theme="1"/>
            <rFont val="Arial"/>
            <family val="2"/>
          </rPr>
          <t>======
ID#AAAAJ0URcNw
EuniceBB    (2020-07-07 18:15:10)
Reforma N° 4:
Se incrementó fuente 2 por FONDOS DE AUTOGESTIÓN (saldo caja).</t>
        </r>
      </text>
    </comment>
    <comment ref="Z29" authorId="4" shapeId="0">
      <text>
        <r>
          <rPr>
            <sz val="11"/>
            <color theme="1"/>
            <rFont val="Arial"/>
            <family val="2"/>
          </rPr>
          <t>======
ID#AAAAJ0URcOU
Eunicebb    (2020-07-07 18:15:10)
Reforma N° 3:
Se incrementó $ 250,00 en cada Facultad excepto FIC, sumando un total de $ 1.000,00</t>
        </r>
      </text>
    </comment>
    <comment ref="U32" authorId="5" shapeId="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U55" authorId="4" shapeId="0">
      <text>
        <r>
          <rPr>
            <sz val="11"/>
            <color theme="1"/>
            <rFont val="Arial"/>
            <family val="2"/>
          </rPr>
          <t>======
ID#AAAAJ0URcMQ
EuniceBB    (2020-07-07 18:15:10)
Reforma N° 4:
Se incrementó fuente 2 por FONDOS DE AUTOGESTIÓN (saldo caja).</t>
        </r>
      </text>
    </comment>
    <comment ref="W68" authorId="4" shapeId="0">
      <text>
        <r>
          <rPr>
            <sz val="11"/>
            <color theme="1"/>
            <rFont val="Arial"/>
            <family val="2"/>
          </rPr>
          <t>======
ID#AAAAJ0URcNg
DPLAN    (2020-07-07 18:15:10)
Este ítem corresponde a la partida 531404.
Cabe indicar que esta es una observación nueva, debido a que en la primera revisión no se encontraba planificado este ítem</t>
        </r>
      </text>
    </comment>
    <comment ref="W96" authorId="4" shapeId="0">
      <text>
        <r>
          <rPr>
            <sz val="11"/>
            <color theme="1"/>
            <rFont val="Arial"/>
            <family val="2"/>
          </rPr>
          <t>======
ID#AAAAJ0URcNM
DPLAN    (2020-07-07 18:15:10)
Se deja constancia que no se aceptarán solicitudes de reforma en el POA 2020, con la justificación de que los equipos informáticos que se requieran, de acuerdo al informe de DTICs indica que es uno de mayor capacidad que el que están registrando en el POA 2020; ya que por eso en el instructivo se indica claramente que previo a la planificación, se debe contar con todos los estudios técnicos pertinentes, así que asume que si registran equipos con precios menores y de menor capacidad, es porque cuentan con el informe técnico de la DTICs que avale que dicho equipo les servirá para las necesidades de la dependencia.,</t>
        </r>
      </text>
    </comment>
  </commentList>
</comments>
</file>

<file path=xl/comments5.xml><?xml version="1.0" encoding="utf-8"?>
<comments xmlns="http://schemas.openxmlformats.org/spreadsheetml/2006/main">
  <authors>
    <author>Eunice</author>
    <author>DPLAN</author>
    <author>Eunicebb</author>
    <author>HP</author>
    <author>EuniceBB</author>
  </authors>
  <commentList>
    <comment ref="B8" authorId="0" shapeId="0">
      <text>
        <r>
          <rPr>
            <sz val="9"/>
            <color rgb="FF000000"/>
            <rFont val="Tahoma"/>
            <family val="2"/>
          </rPr>
          <t xml:space="preserve">
</t>
        </r>
        <r>
          <rPr>
            <sz val="9"/>
            <color rgb="FF000000"/>
            <rFont val="Tahoma"/>
            <family val="2"/>
          </rPr>
          <t>Ingresar el N</t>
        </r>
        <r>
          <rPr>
            <sz val="9"/>
            <color rgb="FF000000"/>
            <rFont val="Tahoma"/>
            <family val="2"/>
          </rPr>
          <t>°</t>
        </r>
        <r>
          <rPr>
            <sz val="9"/>
            <color rgb="FF000000"/>
            <rFont val="Tahoma"/>
            <family val="2"/>
          </rPr>
          <t xml:space="preserve"> del OEI del PEDI al que se alinea su Meta Operativa.</t>
        </r>
      </text>
    </comment>
    <comment ref="C8" authorId="0" shapeId="0">
      <text>
        <r>
          <rPr>
            <sz val="9"/>
            <color rgb="FF000000"/>
            <rFont val="Tahoma"/>
            <family val="2"/>
          </rPr>
          <t xml:space="preserve">
</t>
        </r>
        <r>
          <rPr>
            <sz val="9"/>
            <color rgb="FF000000"/>
            <rFont val="Tahoma"/>
            <family val="2"/>
          </rPr>
          <t>Ingresar el Objetivo Estratégico Institucional al que se alinea su Meta Operativa. Escoja una opción de la lista desplegable.</t>
        </r>
      </text>
    </comment>
    <comment ref="D8" authorId="0" shapeId="0">
      <text>
        <r>
          <rPr>
            <sz val="9"/>
            <color rgb="FF000000"/>
            <rFont val="Tahoma"/>
            <family val="2"/>
          </rPr>
          <t xml:space="preserve">
</t>
        </r>
        <r>
          <rPr>
            <sz val="9"/>
            <color rgb="FF000000"/>
            <rFont val="Tahoma"/>
            <family val="2"/>
          </rPr>
          <t>Ingresar le Lineamiento Estratégico con el que se alinea la Meta Operativa.</t>
        </r>
      </text>
    </comment>
    <comment ref="E8" authorId="1" shapeId="0">
      <text>
        <r>
          <rPr>
            <b/>
            <sz val="9"/>
            <color rgb="FF000000"/>
            <rFont val="Tahoma"/>
            <family val="2"/>
          </rPr>
          <t xml:space="preserve">
</t>
        </r>
        <r>
          <rPr>
            <sz val="9"/>
            <color rgb="FF000000"/>
            <rFont val="Tahoma"/>
            <family val="2"/>
          </rPr>
          <t xml:space="preserve">- En caso de contar con programas y/o proyectos de investigación, vinculación o de inversión, registrar el nombre y entre paréntesis señalar de qué tipo es el proyecto (Investigación, Vinculación, o Inversión)
</t>
        </r>
        <r>
          <rPr>
            <sz val="9"/>
            <color rgb="FF000000"/>
            <rFont val="Tahoma"/>
            <family val="2"/>
          </rPr>
          <t>- Si una misma meta tributa a varios proyectos, se deberá ingresar en esta celda la referencia a un anexo que contenga el detalle de los mismos.</t>
        </r>
      </text>
    </comment>
    <comment ref="F8" authorId="0" shapeId="0">
      <text>
        <r>
          <rPr>
            <sz val="9"/>
            <color rgb="FF000000"/>
            <rFont val="Tahoma"/>
            <family val="2"/>
          </rPr>
          <t xml:space="preserve">
</t>
        </r>
        <r>
          <rPr>
            <sz val="9"/>
            <color rgb="FF000000"/>
            <rFont val="Tahoma"/>
            <family val="2"/>
          </rPr>
          <t>Ingresar la definición de la meta en verbo en  infinitivo, conforme a los productos y funciones establecidos en el Reglamento de Gestión Organizacional por Procesos de la UTMACH.</t>
        </r>
      </text>
    </comment>
    <comment ref="G8" authorId="2" shapeId="0">
      <text>
        <r>
          <rPr>
            <sz val="9"/>
            <color rgb="FF000000"/>
            <rFont val="Tahoma"/>
            <family val="2"/>
          </rPr>
          <t xml:space="preserve">
</t>
        </r>
        <r>
          <rPr>
            <sz val="9"/>
            <color rgb="FF000000"/>
            <rFont val="Tahoma"/>
            <family val="2"/>
          </rPr>
          <t>Ingresar los productos establecidos en el Reglamento de Gestión Organizacional por Procesos de la UTMACH.</t>
        </r>
      </text>
    </comment>
    <comment ref="H8" authorId="0" shapeId="0">
      <text>
        <r>
          <rPr>
            <sz val="9"/>
            <color rgb="FF000000"/>
            <rFont val="Tahoma"/>
            <family val="2"/>
          </rPr>
          <t xml:space="preserve">
</t>
        </r>
        <r>
          <rPr>
            <sz val="9"/>
            <color rgb="FF000000"/>
            <rFont val="Tahoma"/>
            <family val="2"/>
          </rPr>
          <t>Representa la forma en cómo se medirá el cumplimiento de la Meta Operativa programada.</t>
        </r>
      </text>
    </comment>
    <comment ref="I8" authorId="0" shapeId="0">
      <text>
        <r>
          <rPr>
            <sz val="9"/>
            <color rgb="FF000000"/>
            <rFont val="Tahoma"/>
            <family val="2"/>
          </rPr>
          <t xml:space="preserve">
</t>
        </r>
        <r>
          <rPr>
            <sz val="9"/>
            <color rgb="FF000000"/>
            <rFont val="Tahoma"/>
            <family val="2"/>
          </rPr>
          <t xml:space="preserve">Es la meta a cumplirse representada cuantitativamente y va de acuerdo al indicador de resultado antes planteado.
</t>
        </r>
        <r>
          <rPr>
            <sz val="9"/>
            <color rgb="FF000000"/>
            <rFont val="Tahoma"/>
            <family val="2"/>
          </rPr>
          <t xml:space="preserve">
</t>
        </r>
        <r>
          <rPr>
            <sz val="9"/>
            <color rgb="FF000000"/>
            <rFont val="Tahoma"/>
            <family val="2"/>
          </rPr>
          <t>Se DEBERÁ registrar metas cuantificables, expresadas únicamente en términos numéricos, no porcentuales.</t>
        </r>
      </text>
    </comment>
    <comment ref="K8" authorId="0" shapeId="0">
      <text>
        <r>
          <rPr>
            <sz val="9"/>
            <color rgb="FF000000"/>
            <rFont val="Tahoma"/>
            <family val="2"/>
          </rPr>
          <t xml:space="preserve">
</t>
        </r>
        <r>
          <rPr>
            <sz val="9"/>
            <color rgb="FF000000"/>
            <rFont val="Tahoma"/>
            <family val="2"/>
          </rPr>
          <t>Es el Tiempo requerido para el cumplimiento de la meta expresado en semanas.</t>
        </r>
      </text>
    </comment>
    <comment ref="M8" authorId="0" shapeId="0">
      <text>
        <r>
          <rPr>
            <sz val="9"/>
            <color rgb="FF000000"/>
            <rFont val="Tahoma"/>
            <family val="2"/>
          </rPr>
          <t xml:space="preserve">
</t>
        </r>
        <r>
          <rPr>
            <sz val="9"/>
            <color rgb="FF000000"/>
            <rFont val="Tahoma"/>
            <family val="2"/>
          </rPr>
          <t xml:space="preserve">- Son las acciones esenciales con las que se propone alcanzar la meta propuesta, ordenadas secuencialmente y numeradas.
</t>
        </r>
        <r>
          <rPr>
            <sz val="9"/>
            <color rgb="FF000000"/>
            <rFont val="Tahoma"/>
            <family val="2"/>
          </rPr>
          <t>- Se debe Iniciar con verbo en infinitivo y demostrar que se cumpla el ciclo de la mejora continua (Planificar, Hacer, Verificar y Actuar)</t>
        </r>
      </text>
    </comment>
    <comment ref="N8" authorId="0" shapeId="0">
      <text>
        <r>
          <rPr>
            <sz val="9"/>
            <color rgb="FF000000"/>
            <rFont val="Tahoma"/>
            <family val="2"/>
          </rPr>
          <t xml:space="preserve">
</t>
        </r>
        <r>
          <rPr>
            <sz val="9"/>
            <color rgb="FF000000"/>
            <rFont val="Tahoma"/>
            <family val="2"/>
          </rPr>
          <t xml:space="preserve">- Constituyen los documentos físicos y/o digitales que expresan el cumplimiento de la meta.
</t>
        </r>
        <r>
          <rPr>
            <sz val="9"/>
            <color rgb="FF000000"/>
            <rFont val="Tahoma"/>
            <family val="2"/>
          </rPr>
          <t xml:space="preserve">
</t>
        </r>
        <r>
          <rPr>
            <sz val="9"/>
            <color rgb="FF000000"/>
            <rFont val="Tahoma"/>
            <family val="2"/>
          </rPr>
          <t>-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text>
        <r>
          <rPr>
            <sz val="9"/>
            <color rgb="FF000000"/>
            <rFont val="Tahoma"/>
            <family val="2"/>
          </rPr>
          <t xml:space="preserve">
</t>
        </r>
        <r>
          <rPr>
            <sz val="9"/>
            <color rgb="FF000000"/>
            <rFont val="Tahoma"/>
            <family val="2"/>
          </rPr>
          <t>Constituye las Fuentes de Financiamiento asignadas a cada Dependencia.</t>
        </r>
      </text>
    </comment>
    <comment ref="S8" authorId="0" shapeId="0">
      <text>
        <r>
          <rPr>
            <sz val="9"/>
            <color indexed="81"/>
            <rFont val="Tahoma"/>
            <family val="2"/>
          </rPr>
          <t xml:space="preserve">
Es la suma horizontal de las Fuentes de Financiamiento 1, 2 y 3; no se considera el valor de Otras fuentes.</t>
        </r>
      </text>
    </comment>
    <comment ref="T8" authorId="0" shapeId="0">
      <text>
        <r>
          <rPr>
            <sz val="9"/>
            <color indexed="81"/>
            <rFont val="Tahoma"/>
            <family val="2"/>
          </rPr>
          <t xml:space="preserve">
Son las personas que están a cargo de la ejecución de las Metas Operativas. Deben ir los nombres de las mismas a más del cargo.</t>
        </r>
      </text>
    </comment>
    <comment ref="AD8" authorId="0" shapeId="0">
      <text>
        <r>
          <rPr>
            <sz val="9"/>
            <color indexed="81"/>
            <rFont val="Tahoma"/>
            <family val="2"/>
          </rPr>
          <t xml:space="preserve">
Marcar con una S en el cuatrimestre que va requerir el insumo para el cumplimiento de la meta.</t>
        </r>
      </text>
    </comment>
    <comment ref="AG8" authorId="0" shapeId="0">
      <text>
        <r>
          <rPr>
            <sz val="9"/>
            <color indexed="81"/>
            <rFont val="Tahoma"/>
            <family val="2"/>
          </rPr>
          <t xml:space="preserve">
Ingresar algún detalle adicional si es necesario.</t>
        </r>
      </text>
    </comment>
    <comment ref="I9" authorId="0" shapeId="0">
      <text>
        <r>
          <rPr>
            <sz val="9"/>
            <color rgb="FF000000"/>
            <rFont val="Tahoma"/>
            <family val="2"/>
          </rPr>
          <t xml:space="preserve">
</t>
        </r>
        <r>
          <rPr>
            <sz val="9"/>
            <color rgb="FF000000"/>
            <rFont val="Tahoma"/>
            <family val="2"/>
          </rPr>
          <t>Establecer la Meta a cumplirse en el 1er semestre. Se debe utilizar valores absolutos, más no porcentajes.</t>
        </r>
      </text>
    </comment>
    <comment ref="J9" authorId="0" shapeId="0">
      <text>
        <r>
          <rPr>
            <sz val="9"/>
            <color rgb="FF000000"/>
            <rFont val="Tahoma"/>
            <family val="2"/>
          </rPr>
          <t xml:space="preserve">
</t>
        </r>
        <r>
          <rPr>
            <sz val="9"/>
            <color rgb="FF000000"/>
            <rFont val="Tahoma"/>
            <family val="2"/>
          </rPr>
          <t>Establecer la Meta a cumplirse en el 2do semestre. Se debe utilizar valores absolutos, más no porcentajes.</t>
        </r>
      </text>
    </comment>
    <comment ref="K9" authorId="0" shapeId="0">
      <text>
        <r>
          <rPr>
            <sz val="9"/>
            <color indexed="81"/>
            <rFont val="Tahoma"/>
            <family val="2"/>
          </rPr>
          <t xml:space="preserve">
Establecer el tiempo en semanas a ocupar en el 1er semestre. 
Tiempo máximo es 24 semanas.</t>
        </r>
      </text>
    </comment>
    <comment ref="L9" authorId="0" shapeId="0">
      <text>
        <r>
          <rPr>
            <sz val="9"/>
            <color indexed="81"/>
            <rFont val="Tahoma"/>
            <family val="2"/>
          </rPr>
          <t xml:space="preserve">
Establecer el tiempo en semanas a ocupar en el 2do semestre.
Tiempo máximo es 24 semanas.</t>
        </r>
      </text>
    </comment>
    <comment ref="O9" authorId="0" shapeId="0">
      <text>
        <r>
          <rPr>
            <sz val="9"/>
            <color rgb="FF000000"/>
            <rFont val="Tahoma"/>
            <family val="2"/>
          </rPr>
          <t xml:space="preserve">
</t>
        </r>
        <r>
          <rPr>
            <sz val="9"/>
            <color rgb="FF000000"/>
            <rFont val="Tahoma"/>
            <family val="2"/>
          </rPr>
          <t>Es la suma de todos los bienes o servicios que están en el PAC y que serán financiados con la Fuente 1</t>
        </r>
      </text>
    </comment>
    <comment ref="P9" authorId="0" shapeId="0">
      <text>
        <r>
          <rPr>
            <sz val="9"/>
            <color indexed="81"/>
            <rFont val="Tahoma"/>
            <family val="2"/>
          </rPr>
          <t xml:space="preserve">
Es la suma de todos los bienes o servicios que están en el PAC y que serán financiados con la Fuente 2</t>
        </r>
      </text>
    </comment>
    <comment ref="Q9" authorId="0" shapeId="0">
      <text>
        <r>
          <rPr>
            <sz val="9"/>
            <color indexed="81"/>
            <rFont val="Tahoma"/>
            <family val="2"/>
          </rPr>
          <t xml:space="preserve">
Es la suma de todos los bienes o servicios que están en el PAC y que serán financiados con la Fuente 3</t>
        </r>
      </text>
    </comment>
    <comment ref="R9" authorId="0" shapeId="0">
      <text>
        <r>
          <rPr>
            <sz val="9"/>
            <color indexed="81"/>
            <rFont val="Tahoma"/>
            <family val="2"/>
          </rPr>
          <t xml:space="preserve">
Es la suma de todos los bienes o servicios que corresponde a donaciones o asignaciones externas.</t>
        </r>
      </text>
    </comment>
    <comment ref="U9" authorId="0" shapeId="0">
      <text>
        <r>
          <rPr>
            <sz val="9"/>
            <color rgb="FF000000"/>
            <rFont val="Tahoma"/>
            <family val="2"/>
          </rPr>
          <t xml:space="preserve">
</t>
        </r>
        <r>
          <rPr>
            <sz val="9"/>
            <color rgb="FF000000"/>
            <rFont val="Tahoma"/>
            <family val="2"/>
          </rPr>
          <t>Ingresar el código de la Partida a la que corresponde el producto.</t>
        </r>
      </text>
    </comment>
    <comment ref="V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text>
        <r>
          <rPr>
            <sz val="9"/>
            <color rgb="FF000000"/>
            <rFont val="Tahoma"/>
            <family val="2"/>
          </rPr>
          <t xml:space="preserve">
</t>
        </r>
        <r>
          <rPr>
            <sz val="9"/>
            <color rgb="FF000000"/>
            <rFont val="Tahoma"/>
            <family val="2"/>
          </rPr>
          <t>Es la descripción del objeto de contratación, agrupada según la partida a la que corresponde.</t>
        </r>
      </text>
    </comment>
    <comment ref="X9" authorId="0" shapeId="0">
      <text>
        <r>
          <rPr>
            <sz val="9"/>
            <color indexed="81"/>
            <rFont val="Tahoma"/>
            <family val="2"/>
          </rPr>
          <t xml:space="preserve">
Es la cantidad de los insumos que se requieren para el cumplimiento de las metas.</t>
        </r>
      </text>
    </comment>
    <comment ref="Y9" authorId="0" shapeId="0">
      <text>
        <r>
          <rPr>
            <sz val="9"/>
            <color indexed="81"/>
            <rFont val="Tahoma"/>
            <family val="2"/>
          </rPr>
          <t xml:space="preserve">
Ubicar si es Unidad, Metros, Litros, etc.</t>
        </r>
      </text>
    </comment>
    <comment ref="Z9" authorId="0" shapeId="0">
      <text>
        <r>
          <rPr>
            <sz val="9"/>
            <color indexed="81"/>
            <rFont val="Tahoma"/>
            <family val="2"/>
          </rPr>
          <t xml:space="preserve">
Es el valor unitario del producto detallado.</t>
        </r>
      </text>
    </comment>
    <comment ref="AA9" authorId="0" shapeId="0">
      <text>
        <r>
          <rPr>
            <sz val="9"/>
            <color rgb="FF000000"/>
            <rFont val="Tahoma"/>
            <family val="2"/>
          </rPr>
          <t xml:space="preserve">
</t>
        </r>
        <r>
          <rPr>
            <sz val="9"/>
            <color rgb="FF000000"/>
            <rFont val="Tahoma"/>
            <family val="2"/>
          </rPr>
          <t>En esta columna se debe ingresar el subtotal, que resulta de multiplicar la cantidad anual por el costo unitario, sin incluir el IVA.</t>
        </r>
      </text>
    </comment>
    <comment ref="AB9" authorId="3" shapeId="0">
      <text>
        <r>
          <rPr>
            <sz val="9"/>
            <color rgb="FF000000"/>
            <rFont val="Tahoma"/>
            <family val="2"/>
          </rPr>
          <t xml:space="preserve">
</t>
        </r>
        <r>
          <rPr>
            <sz val="9"/>
            <color rgb="FF000000"/>
            <rFont val="Tahoma"/>
            <family val="2"/>
          </rPr>
          <t>En esta columna se debe ingresar el subtotal, que resulta de multiplicar la cantidad anual por el costo unitario, incluido el IVA.</t>
        </r>
      </text>
    </comment>
    <comment ref="AC9" authorId="0" shapeId="0">
      <text>
        <r>
          <rPr>
            <sz val="9"/>
            <color indexed="81"/>
            <rFont val="Tahoma"/>
            <family val="2"/>
          </rPr>
          <t xml:space="preserve">
Corresponde a la suma total de la Partida Presupuestaria, incluido el IVA.</t>
        </r>
      </text>
    </comment>
    <comment ref="Z20" authorId="4"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redujo un total de $ 20.000,00 en esta partida ($ 4.000,00 a cada Facultad).</t>
        </r>
      </text>
    </comment>
    <comment ref="U25" authorId="4" shapeId="0">
      <text>
        <r>
          <rPr>
            <b/>
            <sz val="9"/>
            <color indexed="81"/>
            <rFont val="Tahoma"/>
            <family val="2"/>
          </rPr>
          <t>EuniceBB:</t>
        </r>
        <r>
          <rPr>
            <sz val="9"/>
            <color indexed="81"/>
            <rFont val="Tahoma"/>
            <family val="2"/>
          </rPr>
          <t xml:space="preserve">
Reforma N° 8
Se incrementó $ 13.700,00, según Oficio N° DTH-2020-0714-OF del 12-08-2020 (correo electrónico Rectorado y Dir Fin), para financiar honorarios de docentes a los que no se les pudo hacer contratos.
Valor a total de incremento en el programa 82: $ 68.500,00</t>
        </r>
      </text>
    </comment>
    <comment ref="U29" authorId="4" shapeId="0">
      <text>
        <r>
          <rPr>
            <b/>
            <sz val="9"/>
            <color indexed="81"/>
            <rFont val="Tahoma"/>
            <family val="2"/>
          </rPr>
          <t>EuniceBB:</t>
        </r>
        <r>
          <rPr>
            <sz val="9"/>
            <color indexed="81"/>
            <rFont val="Tahoma"/>
            <family val="2"/>
          </rPr>
          <t xml:space="preserve">
Reforma N° 4:
Se incrementó fuente 2 por FONDOS DE AUTOGESTIÓN (saldo caja).</t>
        </r>
      </text>
    </comment>
    <comment ref="U47" authorId="4"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incrementó fuente 2 por FONDOS DE AUTOGESTIÓN (saldo caja).</t>
        </r>
      </text>
    </comment>
    <comment ref="W48" authorId="4" shapeId="0">
      <text>
        <r>
          <rPr>
            <b/>
            <sz val="9"/>
            <color rgb="FF000000"/>
            <rFont val="Tahoma"/>
            <family val="2"/>
          </rPr>
          <t>EuniceBB:</t>
        </r>
        <r>
          <rPr>
            <sz val="9"/>
            <color rgb="FF000000"/>
            <rFont val="Tahoma"/>
            <family val="2"/>
          </rPr>
          <t xml:space="preserve">
Cambio de ítem atendiendo Oficio N° UTMACH-FIC-SD-2020-0065-OF del 19/08/2020</t>
        </r>
      </text>
    </comment>
    <comment ref="U77" authorId="4" shapeId="0">
      <text>
        <r>
          <rPr>
            <b/>
            <sz val="9"/>
            <color rgb="FF000000"/>
            <rFont val="Tahoma"/>
            <family val="2"/>
          </rPr>
          <t>EuniceBB:</t>
        </r>
        <r>
          <rPr>
            <sz val="9"/>
            <color rgb="FF000000"/>
            <rFont val="Tahoma"/>
            <family val="2"/>
          </rPr>
          <t xml:space="preserve">
</t>
        </r>
        <r>
          <rPr>
            <sz val="9"/>
            <color rgb="FF000000"/>
            <rFont val="Tahoma"/>
            <family val="2"/>
          </rPr>
          <t>Reforma N</t>
        </r>
        <r>
          <rPr>
            <sz val="9"/>
            <color rgb="FF000000"/>
            <rFont val="Tahoma"/>
            <family val="2"/>
          </rPr>
          <t>°</t>
        </r>
        <r>
          <rPr>
            <sz val="9"/>
            <color rgb="FF000000"/>
            <rFont val="Tahoma"/>
            <family val="2"/>
          </rPr>
          <t xml:space="preserve"> 4:
</t>
        </r>
        <r>
          <rPr>
            <sz val="9"/>
            <color rgb="FF000000"/>
            <rFont val="Tahoma"/>
            <family val="2"/>
          </rPr>
          <t>Se incrementó fuente 2 por FONDOS DE AUTOGESTIÓN (saldo caja).</t>
        </r>
      </text>
    </comment>
    <comment ref="W78" authorId="4" shapeId="0">
      <text>
        <r>
          <rPr>
            <b/>
            <sz val="9"/>
            <color rgb="FF000000"/>
            <rFont val="Tahoma"/>
            <family val="2"/>
          </rPr>
          <t>EuniceBB:</t>
        </r>
        <r>
          <rPr>
            <sz val="9"/>
            <color rgb="FF000000"/>
            <rFont val="Tahoma"/>
            <family val="2"/>
          </rPr>
          <t xml:space="preserve">
Cambio de ítem atendiendo Oficio N° UTMACH-FIC-SD-2020-0065-OF del 19/08/2020</t>
        </r>
      </text>
    </comment>
  </commentList>
</comments>
</file>

<file path=xl/comments6.xml><?xml version="1.0" encoding="utf-8"?>
<comments xmlns="http://schemas.openxmlformats.org/spreadsheetml/2006/main">
  <authors>
    <author>Eunice</author>
    <author>DPLAN</author>
    <author>Eunicebb</author>
    <author>HP</author>
    <author>EuniceBB</author>
  </authors>
  <commentList>
    <comment ref="B8" authorId="0" shapeId="0">
      <text>
        <r>
          <rPr>
            <sz val="9"/>
            <color indexed="81"/>
            <rFont val="Tahoma"/>
            <family val="2"/>
          </rPr>
          <t xml:space="preserve">
Ingresar el N° del OEI del PEDI al que se alinea su Meta Operativa.</t>
        </r>
      </text>
    </comment>
    <comment ref="C8" authorId="0" shapeId="0">
      <text>
        <r>
          <rPr>
            <sz val="9"/>
            <color indexed="81"/>
            <rFont val="Tahoma"/>
            <family val="2"/>
          </rPr>
          <t xml:space="preserve">
Ingresar el Objetivo Estratégico Institucional al que se alinea su Meta Operativa. Escoja una opción de la lista desplegable.</t>
        </r>
      </text>
    </comment>
    <comment ref="D8" authorId="0" shapeId="0">
      <text>
        <r>
          <rPr>
            <sz val="9"/>
            <color indexed="81"/>
            <rFont val="Tahoma"/>
            <family val="2"/>
          </rPr>
          <t xml:space="preserve">
Ingresar le Lineamiento Estratégico con el que se alinea la Meta Operativa.</t>
        </r>
      </text>
    </comment>
    <comment ref="E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F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G8" authorId="2" shapeId="0">
      <text>
        <r>
          <rPr>
            <sz val="9"/>
            <color indexed="81"/>
            <rFont val="Tahoma"/>
            <family val="2"/>
          </rPr>
          <t xml:space="preserve">
Ingresar los productos establecidos en el Reglamento de Gestión Organizacional por Procesos de la UTMACH.</t>
        </r>
      </text>
    </comment>
    <comment ref="H8" authorId="0" shapeId="0">
      <text>
        <r>
          <rPr>
            <sz val="9"/>
            <color indexed="81"/>
            <rFont val="Tahoma"/>
            <family val="2"/>
          </rPr>
          <t xml:space="preserve">
Representa la forma en cómo se medirá el cumplimiento de la Meta Operativa programada.</t>
        </r>
      </text>
    </comment>
    <comment ref="I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K8" authorId="0" shapeId="0">
      <text>
        <r>
          <rPr>
            <sz val="9"/>
            <color indexed="81"/>
            <rFont val="Tahoma"/>
            <family val="2"/>
          </rPr>
          <t xml:space="preserve">
Es el Tiempo requerido para el cumplimiento de la meta expresado en semanas.</t>
        </r>
      </text>
    </comment>
    <comment ref="M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N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text>
        <r>
          <rPr>
            <sz val="9"/>
            <color indexed="81"/>
            <rFont val="Tahoma"/>
            <family val="2"/>
          </rPr>
          <t xml:space="preserve">
Constituye las Fuentes de Financiamiento asignadas a cada Dependencia.</t>
        </r>
      </text>
    </comment>
    <comment ref="S8" authorId="0" shapeId="0">
      <text>
        <r>
          <rPr>
            <sz val="9"/>
            <color indexed="81"/>
            <rFont val="Tahoma"/>
            <family val="2"/>
          </rPr>
          <t xml:space="preserve">
Es la suma horizontal de las Fuentes de Financiamiento 1, 2 y 3; no se considera el valor de Otras fuentes.</t>
        </r>
      </text>
    </comment>
    <comment ref="T8" authorId="0" shapeId="0">
      <text>
        <r>
          <rPr>
            <sz val="9"/>
            <color indexed="81"/>
            <rFont val="Tahoma"/>
            <family val="2"/>
          </rPr>
          <t xml:space="preserve">
Son las personas que están a cargo de la ejecución de las Metas Operativas. Deben ir los nombres de las mismas a más del cargo.</t>
        </r>
      </text>
    </comment>
    <comment ref="AD8" authorId="0" shapeId="0">
      <text>
        <r>
          <rPr>
            <sz val="9"/>
            <color indexed="81"/>
            <rFont val="Tahoma"/>
            <family val="2"/>
          </rPr>
          <t xml:space="preserve">
Marcar con una S en el cuatrimestre que va requerir el insumo para el cumplimiento de la meta.</t>
        </r>
      </text>
    </comment>
    <comment ref="AG8" authorId="0" shapeId="0">
      <text>
        <r>
          <rPr>
            <sz val="9"/>
            <color indexed="81"/>
            <rFont val="Tahoma"/>
            <family val="2"/>
          </rPr>
          <t xml:space="preserve">
Ingresar algún detalle adicional si es necesario.</t>
        </r>
      </text>
    </comment>
    <comment ref="I9" authorId="0" shapeId="0">
      <text>
        <r>
          <rPr>
            <sz val="9"/>
            <color indexed="81"/>
            <rFont val="Tahoma"/>
            <family val="2"/>
          </rPr>
          <t xml:space="preserve">
Establecer la Meta a cumplirse en el 1er semestre. Se debe utilizar valores absolutos, más no porcentajes.</t>
        </r>
      </text>
    </comment>
    <comment ref="J9" authorId="0" shapeId="0">
      <text>
        <r>
          <rPr>
            <sz val="9"/>
            <color indexed="81"/>
            <rFont val="Tahoma"/>
            <family val="2"/>
          </rPr>
          <t xml:space="preserve">
Establecer la Meta a cumplirse en el 2do semestre. Se debe utilizar valores absolutos, más no porcentajes.</t>
        </r>
      </text>
    </comment>
    <comment ref="K9" authorId="0" shapeId="0">
      <text>
        <r>
          <rPr>
            <sz val="9"/>
            <color indexed="81"/>
            <rFont val="Tahoma"/>
            <family val="2"/>
          </rPr>
          <t xml:space="preserve">
Establecer el tiempo en semanas a ocupar en el 1er semestre. 
Tiempo máximo es 24 semanas.</t>
        </r>
      </text>
    </comment>
    <comment ref="L9" authorId="0" shapeId="0">
      <text>
        <r>
          <rPr>
            <sz val="9"/>
            <color indexed="81"/>
            <rFont val="Tahoma"/>
            <family val="2"/>
          </rPr>
          <t xml:space="preserve">
Establecer el tiempo en semanas a ocupar en el 2do semestre.
Tiempo máximo es 24 semanas.</t>
        </r>
      </text>
    </comment>
    <comment ref="O9" authorId="0" shapeId="0">
      <text>
        <r>
          <rPr>
            <sz val="9"/>
            <color indexed="81"/>
            <rFont val="Tahoma"/>
            <family val="2"/>
          </rPr>
          <t xml:space="preserve">
Es la suma de todos los bienes o servicios que están en el PAC y que serán financiados con la Fuente 1</t>
        </r>
      </text>
    </comment>
    <comment ref="P9" authorId="0" shapeId="0">
      <text>
        <r>
          <rPr>
            <sz val="9"/>
            <color indexed="81"/>
            <rFont val="Tahoma"/>
            <family val="2"/>
          </rPr>
          <t xml:space="preserve">
Es la suma de todos los bienes o servicios que están en el PAC y que serán financiados con la Fuente 2</t>
        </r>
      </text>
    </comment>
    <comment ref="Q9" authorId="0" shapeId="0">
      <text>
        <r>
          <rPr>
            <sz val="9"/>
            <color indexed="81"/>
            <rFont val="Tahoma"/>
            <family val="2"/>
          </rPr>
          <t xml:space="preserve">
Es la suma de todos los bienes o servicios que están en el PAC y que serán financiados con la Fuente 3</t>
        </r>
      </text>
    </comment>
    <comment ref="R9" authorId="0" shapeId="0">
      <text>
        <r>
          <rPr>
            <sz val="9"/>
            <color indexed="81"/>
            <rFont val="Tahoma"/>
            <family val="2"/>
          </rPr>
          <t xml:space="preserve">
Es la suma de todos los bienes o servicios que corresponde a donaciones o asignaciones externas.</t>
        </r>
      </text>
    </comment>
    <comment ref="U9" authorId="0" shapeId="0">
      <text>
        <r>
          <rPr>
            <sz val="9"/>
            <color indexed="81"/>
            <rFont val="Tahoma"/>
            <family val="2"/>
          </rPr>
          <t xml:space="preserve">
Ingresar el código de la Partida a la que corresponde el producto.</t>
        </r>
      </text>
    </comment>
    <comment ref="V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text>
        <r>
          <rPr>
            <sz val="9"/>
            <color indexed="81"/>
            <rFont val="Tahoma"/>
            <family val="2"/>
          </rPr>
          <t xml:space="preserve">
Es la descripción del objeto de contratación, agrupada según la partida a la que corresponde.</t>
        </r>
      </text>
    </comment>
    <comment ref="X9" authorId="0" shapeId="0">
      <text>
        <r>
          <rPr>
            <sz val="9"/>
            <color indexed="81"/>
            <rFont val="Tahoma"/>
            <family val="2"/>
          </rPr>
          <t xml:space="preserve">
Es la cantidad de los insumos que se requieren para el cumplimiento de las metas.</t>
        </r>
      </text>
    </comment>
    <comment ref="Y9" authorId="0" shapeId="0">
      <text>
        <r>
          <rPr>
            <sz val="9"/>
            <color indexed="81"/>
            <rFont val="Tahoma"/>
            <family val="2"/>
          </rPr>
          <t xml:space="preserve">
Ubicar si es Unidad, Metros, Litros, etc.</t>
        </r>
      </text>
    </comment>
    <comment ref="Z9" authorId="0" shapeId="0">
      <text>
        <r>
          <rPr>
            <sz val="9"/>
            <color indexed="81"/>
            <rFont val="Tahoma"/>
            <family val="2"/>
          </rPr>
          <t xml:space="preserve">
Es el valor unitario del producto detallado.</t>
        </r>
      </text>
    </comment>
    <comment ref="AA9" authorId="0" shapeId="0">
      <text>
        <r>
          <rPr>
            <sz val="9"/>
            <color indexed="81"/>
            <rFont val="Tahoma"/>
            <family val="2"/>
          </rPr>
          <t xml:space="preserve">
En esta columna se debe ingresar el subtotal, que resulta de multiplicar la cantidad anual por el costo unitario, sin incluir el IVA.</t>
        </r>
      </text>
    </comment>
    <comment ref="AB9" authorId="3" shapeId="0">
      <text>
        <r>
          <rPr>
            <sz val="9"/>
            <color indexed="81"/>
            <rFont val="Tahoma"/>
            <family val="2"/>
          </rPr>
          <t xml:space="preserve">
En esta columna se debe ingresar el subtotal, que resulta de multiplicar la cantidad anual por el costo unitario, incluido el IVA.</t>
        </r>
      </text>
    </comment>
    <comment ref="AC9" authorId="0" shapeId="0">
      <text>
        <r>
          <rPr>
            <sz val="9"/>
            <color indexed="81"/>
            <rFont val="Tahoma"/>
            <family val="2"/>
          </rPr>
          <t xml:space="preserve">
Corresponde a la suma total de la Partida Presupuestaria, incluido el IVA.</t>
        </r>
      </text>
    </comment>
    <comment ref="W76" authorId="4" shapeId="0">
      <text>
        <r>
          <rPr>
            <b/>
            <sz val="9"/>
            <color indexed="81"/>
            <rFont val="Tahoma"/>
            <family val="2"/>
          </rPr>
          <t>EuniceBB:</t>
        </r>
        <r>
          <rPr>
            <sz val="9"/>
            <color indexed="81"/>
            <rFont val="Tahoma"/>
            <family val="2"/>
          </rPr>
          <t xml:space="preserve">
Se cambió el ítem, según solicitud mediante Oficio N° UTMACH-DNA-2020-0102–OF del 14/08/2020</t>
        </r>
      </text>
    </comment>
  </commentList>
</comments>
</file>

<file path=xl/comments7.xml><?xml version="1.0" encoding="utf-8"?>
<comments xmlns="http://schemas.openxmlformats.org/spreadsheetml/2006/main">
  <authors>
    <author>Eunice</author>
    <author>DPLAN</author>
    <author>Eunicebb</author>
    <author>HP</author>
  </authors>
  <commentList>
    <comment ref="B8" authorId="0" shapeId="0">
      <text>
        <r>
          <rPr>
            <sz val="9"/>
            <color indexed="81"/>
            <rFont val="Tahoma"/>
            <family val="2"/>
          </rPr>
          <t xml:space="preserve">
Ingresar el N° del OEI del PEDI al que se alinea su Meta Operativa.</t>
        </r>
      </text>
    </comment>
    <comment ref="C8" authorId="0" shapeId="0">
      <text>
        <r>
          <rPr>
            <sz val="9"/>
            <color indexed="81"/>
            <rFont val="Tahoma"/>
            <family val="2"/>
          </rPr>
          <t xml:space="preserve">
Ingresar el Objetivo Estratégico Institucional al que se alinea su Meta Operativa. Escoja una opción de la lista desplegable.</t>
        </r>
      </text>
    </comment>
    <comment ref="D8" authorId="0" shapeId="0">
      <text>
        <r>
          <rPr>
            <sz val="9"/>
            <color indexed="81"/>
            <rFont val="Tahoma"/>
            <family val="2"/>
          </rPr>
          <t xml:space="preserve">
Ingresar le Lineamiento Estratégico con el que se alinea la Meta Operativa.</t>
        </r>
      </text>
    </comment>
    <comment ref="E8" authorId="1" shapeId="0">
      <text>
        <r>
          <rPr>
            <b/>
            <sz val="9"/>
            <color indexed="81"/>
            <rFont val="Tahoma"/>
            <family val="2"/>
          </rPr>
          <t xml:space="preserve">
</t>
        </r>
        <r>
          <rPr>
            <sz val="9"/>
            <color indexed="81"/>
            <rFont val="Tahoma"/>
            <family val="2"/>
          </rPr>
          <t>- En caso de contar con programas y/o proyectos de investigación, vinculación o de inversión, registrar el nombre y entre paréntesis señalar de qué tipo es el proyecto (Investigación, Vinculación, o Inversión)
- Si una misma meta tributa a varios proyectos, se deberá ingresar en esta celda la referencia a un anexo que contenga el detalle de los mismos.</t>
        </r>
      </text>
    </comment>
    <comment ref="F8" authorId="0" shapeId="0">
      <text>
        <r>
          <rPr>
            <sz val="9"/>
            <color indexed="81"/>
            <rFont val="Tahoma"/>
            <family val="2"/>
          </rPr>
          <t xml:space="preserve">
Ingresar la definición de la meta en verbo en  infinitivo, conforme a los productos y funciones establecidos en el Reglamento de Gestión Organizacional por Procesos de la UTMACH.</t>
        </r>
      </text>
    </comment>
    <comment ref="G8" authorId="2" shapeId="0">
      <text>
        <r>
          <rPr>
            <sz val="9"/>
            <color indexed="81"/>
            <rFont val="Tahoma"/>
            <family val="2"/>
          </rPr>
          <t xml:space="preserve">
Ingresar los productos establecidos en el Reglamento de Gestión Organizacional por Procesos de la UTMACH.</t>
        </r>
      </text>
    </comment>
    <comment ref="H8" authorId="0" shapeId="0">
      <text>
        <r>
          <rPr>
            <sz val="9"/>
            <color indexed="81"/>
            <rFont val="Tahoma"/>
            <family val="2"/>
          </rPr>
          <t xml:space="preserve">
Representa la forma en cómo se medirá el cumplimiento de la Meta Operativa programada.</t>
        </r>
      </text>
    </comment>
    <comment ref="I8" authorId="0" shapeId="0">
      <text>
        <r>
          <rPr>
            <sz val="9"/>
            <color indexed="81"/>
            <rFont val="Tahoma"/>
            <family val="2"/>
          </rPr>
          <t xml:space="preserve">
Es la meta a cumplirse representada cuantitativamente y va de acuerdo al indicador de resultado antes planteado.
Se DEBERÁ registrar metas cuantificables, expresadas únicamente en términos numéricos, no porcentuales.</t>
        </r>
      </text>
    </comment>
    <comment ref="K8" authorId="0" shapeId="0">
      <text>
        <r>
          <rPr>
            <sz val="9"/>
            <color indexed="81"/>
            <rFont val="Tahoma"/>
            <family val="2"/>
          </rPr>
          <t xml:space="preserve">
Es el Tiempo requerido para el cumplimiento de la meta expresado en semanas.</t>
        </r>
      </text>
    </comment>
    <comment ref="M8" authorId="0" shapeId="0">
      <text>
        <r>
          <rPr>
            <sz val="9"/>
            <color indexed="81"/>
            <rFont val="Tahoma"/>
            <family val="2"/>
          </rPr>
          <t xml:space="preserve">
- Son las acciones esenciales con las que se propone alcanzar la meta propuesta, ordenadas secuencialmente y numeradas.
- Se debe Iniciar con verbo en infinitivo y demostrar que se cumpla el ciclo de la mejora continua (Planificar, Hacer, Verificar y Actuar)</t>
        </r>
      </text>
    </comment>
    <comment ref="N8" authorId="0" shapeId="0">
      <text>
        <r>
          <rPr>
            <sz val="9"/>
            <color indexed="81"/>
            <rFont val="Tahoma"/>
            <family val="2"/>
          </rPr>
          <t xml:space="preserve">
- Constituyen los documentos físicos y/o digitales que expresan el cumplimiento de la meta.
- Se deberá registrar en esta columna, obligatoriamente, el medio de verificación definido para cada producto, como resultado de la validación del portafolio de productos y/o servicios llevado a cabo durante abril de 2019, entre la unidad o proceso y la Dirección de Talento Humano, así como en acompañamiento de la comisión designada para dicha tarea de validación.</t>
        </r>
      </text>
    </comment>
    <comment ref="O8" authorId="0" shapeId="0">
      <text>
        <r>
          <rPr>
            <sz val="9"/>
            <color indexed="81"/>
            <rFont val="Tahoma"/>
            <family val="2"/>
          </rPr>
          <t xml:space="preserve">
Constituye las Fuentes de Financiamiento asignadas a cada Dependencia.</t>
        </r>
      </text>
    </comment>
    <comment ref="S8" authorId="0" shapeId="0">
      <text>
        <r>
          <rPr>
            <sz val="9"/>
            <color indexed="81"/>
            <rFont val="Tahoma"/>
            <family val="2"/>
          </rPr>
          <t xml:space="preserve">
Es la suma horizontal de las Fuentes de Financiamiento 1, 2 y 3; no se considera el valor de Otras fuentes.</t>
        </r>
      </text>
    </comment>
    <comment ref="T8" authorId="0" shapeId="0">
      <text>
        <r>
          <rPr>
            <sz val="9"/>
            <color indexed="81"/>
            <rFont val="Tahoma"/>
            <family val="2"/>
          </rPr>
          <t xml:space="preserve">
Son las personas que están a cargo de la ejecución de las Metas Operativas. Deben ir los nombres de las mismas a más del cargo.</t>
        </r>
      </text>
    </comment>
    <comment ref="AD8" authorId="0" shapeId="0">
      <text>
        <r>
          <rPr>
            <sz val="9"/>
            <color indexed="81"/>
            <rFont val="Tahoma"/>
            <family val="2"/>
          </rPr>
          <t xml:space="preserve">
Marcar con una S en el cuatrimestre que va requerir el insumo para el cumplimiento de la meta.</t>
        </r>
      </text>
    </comment>
    <comment ref="AG8" authorId="0" shapeId="0">
      <text>
        <r>
          <rPr>
            <sz val="9"/>
            <color indexed="81"/>
            <rFont val="Tahoma"/>
            <family val="2"/>
          </rPr>
          <t xml:space="preserve">
Ingresar algún detalle adicional si es necesario.</t>
        </r>
      </text>
    </comment>
    <comment ref="I9" authorId="0" shapeId="0">
      <text>
        <r>
          <rPr>
            <sz val="9"/>
            <color indexed="81"/>
            <rFont val="Tahoma"/>
            <family val="2"/>
          </rPr>
          <t xml:space="preserve">
Establecer la Meta a cumplirse en el 1er semestre. Se debe utilizar valores absolutos, más no porcentajes.</t>
        </r>
      </text>
    </comment>
    <comment ref="J9" authorId="0" shapeId="0">
      <text>
        <r>
          <rPr>
            <sz val="9"/>
            <color indexed="81"/>
            <rFont val="Tahoma"/>
            <family val="2"/>
          </rPr>
          <t xml:space="preserve">
Establecer la Meta a cumplirse en el 2do semestre. Se debe utilizar valores absolutos, más no porcentajes.</t>
        </r>
      </text>
    </comment>
    <comment ref="K9" authorId="0" shapeId="0">
      <text>
        <r>
          <rPr>
            <sz val="9"/>
            <color indexed="81"/>
            <rFont val="Tahoma"/>
            <family val="2"/>
          </rPr>
          <t xml:space="preserve">
Establecer el tiempo en semanas a ocupar en el 1er semestre. 
Tiempo máximo es 24 semanas.</t>
        </r>
      </text>
    </comment>
    <comment ref="L9" authorId="0" shapeId="0">
      <text>
        <r>
          <rPr>
            <sz val="9"/>
            <color indexed="81"/>
            <rFont val="Tahoma"/>
            <family val="2"/>
          </rPr>
          <t xml:space="preserve">
Establecer el tiempo en semanas a ocupar en el 2do semestre.
Tiempo máximo es 24 semanas.</t>
        </r>
      </text>
    </comment>
    <comment ref="O9" authorId="0" shapeId="0">
      <text>
        <r>
          <rPr>
            <sz val="9"/>
            <color indexed="81"/>
            <rFont val="Tahoma"/>
            <family val="2"/>
          </rPr>
          <t xml:space="preserve">
Es la suma de todos los bienes o servicios que están en el PAC y que serán financiados con la Fuente 1</t>
        </r>
      </text>
    </comment>
    <comment ref="P9" authorId="0" shapeId="0">
      <text>
        <r>
          <rPr>
            <sz val="9"/>
            <color indexed="81"/>
            <rFont val="Tahoma"/>
            <family val="2"/>
          </rPr>
          <t xml:space="preserve">
Es la suma de todos los bienes o servicios que están en el PAC y que serán financiados con la Fuente 2</t>
        </r>
      </text>
    </comment>
    <comment ref="Q9" authorId="0" shapeId="0">
      <text>
        <r>
          <rPr>
            <sz val="9"/>
            <color indexed="81"/>
            <rFont val="Tahoma"/>
            <family val="2"/>
          </rPr>
          <t xml:space="preserve">
Es la suma de todos los bienes o servicios que están en el PAC y que serán financiados con la Fuente 3</t>
        </r>
      </text>
    </comment>
    <comment ref="R9" authorId="0" shapeId="0">
      <text>
        <r>
          <rPr>
            <sz val="9"/>
            <color indexed="81"/>
            <rFont val="Tahoma"/>
            <family val="2"/>
          </rPr>
          <t xml:space="preserve">
Es la suma de todos los bienes o servicios que corresponde a donaciones o asignaciones externas.</t>
        </r>
      </text>
    </comment>
    <comment ref="U9" authorId="0" shapeId="0">
      <text>
        <r>
          <rPr>
            <sz val="9"/>
            <color indexed="81"/>
            <rFont val="Tahoma"/>
            <family val="2"/>
          </rPr>
          <t xml:space="preserve">
Ingresar el código de la Partida a la que corresponde el producto.</t>
        </r>
      </text>
    </comment>
    <comment ref="V9" authorId="3" shapeId="0">
      <text>
        <r>
          <rPr>
            <sz val="9"/>
            <color indexed="81"/>
            <rFont val="Tahoma"/>
            <family val="2"/>
          </rPr>
          <t xml:space="preserve">
En caso de que la necesidad  se refiera a un bien, se deberá registrar el código ID DEL BIEN,  basándose el CATÁLOGO DE BIENES Y EXISTENCIAS ACTUALIZADO, del SISTEMA DE BIENES Y EXISTENCIAS del Ministerio de Economía y Finanzas.</t>
        </r>
      </text>
    </comment>
    <comment ref="W9" authorId="0" shapeId="0">
      <text>
        <r>
          <rPr>
            <sz val="9"/>
            <color indexed="81"/>
            <rFont val="Tahoma"/>
            <family val="2"/>
          </rPr>
          <t xml:space="preserve">
Es la descripción del objeto de contratación, agrupada según la partida a la que corresponde.</t>
        </r>
      </text>
    </comment>
    <comment ref="X9" authorId="0" shapeId="0">
      <text>
        <r>
          <rPr>
            <sz val="9"/>
            <color indexed="81"/>
            <rFont val="Tahoma"/>
            <family val="2"/>
          </rPr>
          <t xml:space="preserve">
Es la cantidad de los insumos que se requieren para el cumplimiento de las metas.</t>
        </r>
      </text>
    </comment>
    <comment ref="Y9" authorId="0" shapeId="0">
      <text>
        <r>
          <rPr>
            <sz val="9"/>
            <color indexed="81"/>
            <rFont val="Tahoma"/>
            <family val="2"/>
          </rPr>
          <t xml:space="preserve">
Ubicar si es Unidad, Metros, Litros, etc.</t>
        </r>
      </text>
    </comment>
    <comment ref="Z9" authorId="0" shapeId="0">
      <text>
        <r>
          <rPr>
            <sz val="9"/>
            <color indexed="81"/>
            <rFont val="Tahoma"/>
            <family val="2"/>
          </rPr>
          <t xml:space="preserve">
Es el valor unitario del producto detallado.</t>
        </r>
      </text>
    </comment>
    <comment ref="AA9" authorId="0" shapeId="0">
      <text>
        <r>
          <rPr>
            <sz val="9"/>
            <color indexed="81"/>
            <rFont val="Tahoma"/>
            <family val="2"/>
          </rPr>
          <t xml:space="preserve">
En esta columna se debe ingresar el subtotal, que resulta de multiplicar la cantidad anual por el costo unitario, sin incluir el IVA.</t>
        </r>
      </text>
    </comment>
    <comment ref="AB9" authorId="3" shapeId="0">
      <text>
        <r>
          <rPr>
            <sz val="9"/>
            <color indexed="81"/>
            <rFont val="Tahoma"/>
            <family val="2"/>
          </rPr>
          <t xml:space="preserve">
En esta columna se debe ingresar el subtotal, que resulta de multiplicar la cantidad anual por el costo unitario, incluido el IVA.</t>
        </r>
      </text>
    </comment>
    <comment ref="AC9" authorId="0" shapeId="0">
      <text>
        <r>
          <rPr>
            <sz val="9"/>
            <color indexed="81"/>
            <rFont val="Tahoma"/>
            <family val="2"/>
          </rPr>
          <t xml:space="preserve">
Corresponde a la suma total de la Partida Presupuestaria, incluido el IVA.</t>
        </r>
      </text>
    </comment>
  </commentList>
</comments>
</file>

<file path=xl/sharedStrings.xml><?xml version="1.0" encoding="utf-8"?>
<sst xmlns="http://schemas.openxmlformats.org/spreadsheetml/2006/main" count="9674" uniqueCount="2118">
  <si>
    <t>UNIVERSIDAD TÉCNICA DE MACHALA</t>
  </si>
  <si>
    <t>Calidad, Pertinencia y Calidez</t>
  </si>
  <si>
    <t>FACULTAD DE CIENCIAS AGROPECUARIAS</t>
  </si>
  <si>
    <t>PLAN OPERATIVO ANUAL (POA)</t>
  </si>
  <si>
    <t>PROGRAMACIÓN DE METAS OPERATIVAS</t>
  </si>
  <si>
    <t>PROGRAMACIÓN DE NECESIDADES DE RECURSOS</t>
  </si>
  <si>
    <t>DEPENDENCIA</t>
  </si>
  <si>
    <t>N° OEI</t>
  </si>
  <si>
    <t>OEI</t>
  </si>
  <si>
    <t>LINEAMIENTO ESTRATÉGICO</t>
  </si>
  <si>
    <t>PROGRAMA/ PROYECTO</t>
  </si>
  <si>
    <t>METAS OPERATIVAS</t>
  </si>
  <si>
    <t>PRODUCTO (RESULTADO ESPERADO)</t>
  </si>
  <si>
    <t>INDICADOR DE RESULTADOS</t>
  </si>
  <si>
    <t>META CUANTIFICABLE PROGRAMADA</t>
  </si>
  <si>
    <t>TIEMPO EN SEMANAS</t>
  </si>
  <si>
    <t xml:space="preserve">ACTIVIDADES </t>
  </si>
  <si>
    <t>MEDIOS DE VERIFICACIÓN</t>
  </si>
  <si>
    <t>FINANCIAMIENTO DEL PRESUPUESTO ESTIMATIVO</t>
  </si>
  <si>
    <t>TOTAL PRESUPUESTO ESTIMATIVO</t>
  </si>
  <si>
    <t>RESPONSABLES</t>
  </si>
  <si>
    <t>INFORMACIÓN DETALLADA DEL OBJETO DE CONTRATACIÓN</t>
  </si>
  <si>
    <t>PRESUPUESTO ESTIMATIVO</t>
  </si>
  <si>
    <t>CRONOGRAMA DE REQUISICIONES</t>
  </si>
  <si>
    <t>OBSERVACIONES</t>
  </si>
  <si>
    <t>1 SEMESTRE
(En-Jn)</t>
  </si>
  <si>
    <t>2 SEMESTRE
(Jl-Dic)</t>
  </si>
  <si>
    <t>RECURSOS FISCALES
(Fuente 1)</t>
  </si>
  <si>
    <t>RECURSOS PROPIOS
(Fuente 2)</t>
  </si>
  <si>
    <r>
      <rPr>
        <b/>
        <sz val="10"/>
        <color indexed="8"/>
        <rFont val="Cambria"/>
        <family val="1"/>
      </rPr>
      <t>RECURSOS DE PREASIGNACIONES</t>
    </r>
    <r>
      <rPr>
        <b/>
        <sz val="11"/>
        <color indexed="8"/>
        <rFont val="Cambria"/>
        <family val="1"/>
      </rPr>
      <t xml:space="preserve">
(Fuente 3)</t>
    </r>
  </si>
  <si>
    <t>OTROS
(Donaciones o asignaciones externas)</t>
  </si>
  <si>
    <t>CÓDIGO PARTIDA</t>
  </si>
  <si>
    <t>ID DEL BIEN (si aplica)</t>
  </si>
  <si>
    <t>NOMBRE DE LA PARTIDA / DETALLE DEL OBJETO DE CONTRATACIÓN</t>
  </si>
  <si>
    <t>CANTIDAD ANUAL</t>
  </si>
  <si>
    <r>
      <t xml:space="preserve">UNIDAD </t>
    </r>
    <r>
      <rPr>
        <b/>
        <sz val="10"/>
        <color indexed="8"/>
        <rFont val="Cambria"/>
        <family val="1"/>
      </rPr>
      <t>(metros, litros etc.)</t>
    </r>
  </si>
  <si>
    <t>COSTO UNITARIO (Dólares)</t>
  </si>
  <si>
    <t>SUBTOTAL (SIN IVA)</t>
  </si>
  <si>
    <t>SUBTOTAL (INCLUIDO EL IVA)</t>
  </si>
  <si>
    <t>TOTAL POR PARTIDA</t>
  </si>
  <si>
    <t>CUATRIMESTRE 1</t>
  </si>
  <si>
    <t>CUATRIMESTRE 2</t>
  </si>
  <si>
    <t>CUATRIMESTRE 3</t>
  </si>
  <si>
    <t>DECANATO</t>
  </si>
  <si>
    <t>OEI 10</t>
  </si>
  <si>
    <t>“Mejorar la gestión institucional”</t>
  </si>
  <si>
    <t>Reestructurar el marco jurídico interno y la estructura orgánica para armonizar la gobernabilidad universitaria con las exigencias del sistema universitario actual.</t>
  </si>
  <si>
    <t>NO APLICA</t>
  </si>
  <si>
    <r>
      <rPr>
        <b/>
        <sz val="9"/>
        <rFont val="Century Schoolbook"/>
        <family val="1"/>
      </rPr>
      <t>1.-</t>
    </r>
    <r>
      <rPr>
        <b/>
        <sz val="10"/>
        <rFont val="Arial Narrow"/>
        <family val="2"/>
      </rPr>
      <t xml:space="preserve"> </t>
    </r>
    <r>
      <rPr>
        <sz val="10"/>
        <rFont val="Arial Narrow"/>
        <family val="2"/>
      </rPr>
      <t>Emitir directrices para garantizar la ejecución de los procesos administrativos y académicos.</t>
    </r>
  </si>
  <si>
    <t>Directrices para garantizar la ejecución de los procesos administrativos y académicos emitidas.</t>
  </si>
  <si>
    <t>530101 0701 001</t>
  </si>
  <si>
    <t>Agua Potable</t>
  </si>
  <si>
    <t>S</t>
  </si>
  <si>
    <t>530104 0701 001</t>
  </si>
  <si>
    <t>Energía Eléctrica</t>
  </si>
  <si>
    <t>530105 0701 001</t>
  </si>
  <si>
    <t>Telecomunicaciones</t>
  </si>
  <si>
    <t>530301 0701 001</t>
  </si>
  <si>
    <t>Pasajes al Interior</t>
  </si>
  <si>
    <t>530303 0701 001</t>
  </si>
  <si>
    <t>Viáticos y Subsistencias en el Interior</t>
  </si>
  <si>
    <t>530304 0701 001</t>
  </si>
  <si>
    <t>Viáticos y Subsistencias en el Exterior</t>
  </si>
  <si>
    <t>CAJA CHICA</t>
  </si>
  <si>
    <t>530804 0701 001</t>
  </si>
  <si>
    <t>530807 0701 001</t>
  </si>
  <si>
    <t>Materiales de Impresión, Fotografía, Reproducción y Publicaciones</t>
  </si>
  <si>
    <t>530805 0701 001</t>
  </si>
  <si>
    <t>Materiales de Aseo</t>
  </si>
  <si>
    <t>Maquinarias y Equipos (Instalación, Mantenimiento y Reparación)</t>
  </si>
  <si>
    <t>530606 0701 002</t>
  </si>
  <si>
    <t>Honorarios por Contratos Civiles de Servicios</t>
  </si>
  <si>
    <t>530606 0701 003</t>
  </si>
  <si>
    <t>990101 0701 003</t>
  </si>
  <si>
    <t>Obligaciones de Ejercicios Anteriores por Egresos de Personal</t>
  </si>
  <si>
    <t>OEI 2</t>
  </si>
  <si>
    <t>“Acreditar las carreras y programas que oferta la Universidad Técnica de Machala y obtener la más alta categorización académica”</t>
  </si>
  <si>
    <t>Fortalecer la interacción de la docencia, investigación y vinculación para el logro de los objetivos operativos del modelo educativo.</t>
  </si>
  <si>
    <t>N° de Procesos administrativos y académicos supervisados y ejecutados</t>
  </si>
  <si>
    <t>UNIDAD</t>
  </si>
  <si>
    <t>PRO</t>
  </si>
  <si>
    <t>531404 0701 001</t>
  </si>
  <si>
    <t>Maquinarias y Equipos</t>
  </si>
  <si>
    <t>CAT</t>
  </si>
  <si>
    <t>Potenciar la presencia de la UTMACH en su contexto de influencia, a través de la ejecución de proyectos de vinculación con la sociedad que promuevan el desarrollo productivo de la provincia.</t>
  </si>
  <si>
    <r>
      <rPr>
        <b/>
        <sz val="9"/>
        <rFont val="Century Schoolbook"/>
        <family val="1"/>
      </rPr>
      <t>3.-</t>
    </r>
    <r>
      <rPr>
        <b/>
        <sz val="10"/>
        <rFont val="Arial Narrow"/>
        <family val="2"/>
      </rPr>
      <t xml:space="preserve"> </t>
    </r>
    <r>
      <rPr>
        <sz val="10"/>
        <rFont val="Arial Narrow"/>
        <family val="2"/>
      </rPr>
      <t>Emitir criterios técnicos para la sustentación de las decisiones adoptadas a nivel de facultad.</t>
    </r>
  </si>
  <si>
    <t>Criterios técnicos para la sustentación de las decisiones adoptadas a nivel de facultad emitidos.</t>
  </si>
  <si>
    <t>Simplificar los trámites administrativos requeridos en la gestión universitaria.</t>
  </si>
  <si>
    <t>Asistencia y permanencia de los servidores supervisadas.</t>
  </si>
  <si>
    <t>N° de Matriz de Control y Supervisión de los servidores presentada</t>
  </si>
  <si>
    <r>
      <rPr>
        <b/>
        <sz val="9"/>
        <rFont val="Century Schoolbook"/>
        <family val="1"/>
      </rPr>
      <t>5.-</t>
    </r>
    <r>
      <rPr>
        <b/>
        <sz val="10"/>
        <rFont val="Arial Narrow"/>
        <family val="2"/>
      </rPr>
      <t xml:space="preserve"> </t>
    </r>
    <r>
      <rPr>
        <sz val="10"/>
        <rFont val="Arial Narrow"/>
        <family val="2"/>
      </rPr>
      <t>Supervisar la ejecución de las convocatorias a los consejos de facultad.</t>
    </r>
  </si>
  <si>
    <t>Ejecución de las convocatorias a los consejos de facultad supervisada.</t>
  </si>
  <si>
    <t>* Ing. Sara Castillo Herrera,
  Decana FCA</t>
  </si>
  <si>
    <t>OEI 9</t>
  </si>
  <si>
    <t>“Posicionar a la Universidad Técnica de Machala como actor clave del desarrollo integral de Machala, El Oro, la Zona 7 y el Ecuador, a través de la relación docencia/vínculos con la sociedad así como investigación/vínculos con la sociedad”</t>
  </si>
  <si>
    <t>Potenciar las condiciones de trabajo docente y de investigación para desarrollar sus capacidades dinámicas.</t>
  </si>
  <si>
    <t>Planificación Operativa Anual y Evaluación de la Planificación Operativa Anual entregadas oportunamente.</t>
  </si>
  <si>
    <t>PAQUETE</t>
  </si>
  <si>
    <r>
      <t xml:space="preserve">FUNDA DE BASURA SEMINDUSTRIAL VERDE </t>
    </r>
    <r>
      <rPr>
        <sz val="10"/>
        <color theme="1"/>
        <rFont val="Century Schoolbook"/>
        <family val="1"/>
      </rPr>
      <t>30</t>
    </r>
    <r>
      <rPr>
        <sz val="10"/>
        <color theme="1"/>
        <rFont val="Arial Narrow"/>
        <family val="2"/>
      </rPr>
      <t>"X</t>
    </r>
    <r>
      <rPr>
        <sz val="10"/>
        <color theme="1"/>
        <rFont val="Century Schoolbook"/>
        <family val="1"/>
      </rPr>
      <t>36</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</si>
  <si>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t>CERA LIQUIDA PARA PISOS ANTIDESLIZANTE CANECA</t>
  </si>
  <si>
    <r>
      <t xml:space="preserve">PAPEL HIGIENICO JUMBO DOBLE HOJA BLANCO </t>
    </r>
    <r>
      <rPr>
        <sz val="10"/>
        <color theme="1"/>
        <rFont val="Century Schoolbook"/>
        <family val="1"/>
      </rPr>
      <t>250</t>
    </r>
    <r>
      <rPr>
        <sz val="10"/>
        <color theme="1"/>
        <rFont val="Arial Narrow"/>
        <family val="2"/>
      </rPr>
      <t xml:space="preserve"> METROS</t>
    </r>
  </si>
  <si>
    <r>
      <t xml:space="preserve">CLORO LIQUIDO AL </t>
    </r>
    <r>
      <rPr>
        <sz val="10"/>
        <color theme="1"/>
        <rFont val="Century Schoolbook"/>
        <family val="1"/>
      </rPr>
      <t>5</t>
    </r>
    <r>
      <rPr>
        <sz val="10"/>
        <color theme="1"/>
        <rFont val="Arial Narrow"/>
        <family val="2"/>
      </rPr>
      <t xml:space="preserve"> POR CIENTO, CANECA</t>
    </r>
  </si>
  <si>
    <t>ESCOBA DE PLASTICO FIBRA SUAVE*</t>
  </si>
  <si>
    <t>CEPILLO PARA SANITARIO CON BASE PLÁSTICA</t>
  </si>
  <si>
    <r>
      <t xml:space="preserve">REPUESTO MOPA BARREDORA DE </t>
    </r>
    <r>
      <rPr>
        <sz val="10"/>
        <color theme="1"/>
        <rFont val="Century Schoolbook"/>
        <family val="1"/>
      </rPr>
      <t>90</t>
    </r>
    <r>
      <rPr>
        <sz val="10"/>
        <color theme="1"/>
        <rFont val="Arial Narrow"/>
        <family val="2"/>
      </rPr>
      <t xml:space="preserve"> CM</t>
    </r>
  </si>
  <si>
    <t>Materiales de Oficina</t>
  </si>
  <si>
    <t>TINTA PARA ALMOHADILLA Y SELLO COLOR ROJO</t>
  </si>
  <si>
    <t>Cera para dedos/crema de contar billetes (mediana)</t>
  </si>
  <si>
    <r>
      <t xml:space="preserve">CUCHILLA PARA ESTILETE (REPUESTO) GRANDE </t>
    </r>
    <r>
      <rPr>
        <sz val="10"/>
        <color theme="1"/>
        <rFont val="Century Schoolbook"/>
        <family val="1"/>
      </rPr>
      <t>10</t>
    </r>
    <r>
      <rPr>
        <sz val="10"/>
        <color theme="1"/>
        <rFont val="Arial Narrow"/>
        <family val="2"/>
      </rPr>
      <t>U</t>
    </r>
  </si>
  <si>
    <t>CAJAS</t>
  </si>
  <si>
    <r>
      <t xml:space="preserve">TIJERAS GRANDES DE </t>
    </r>
    <r>
      <rPr>
        <sz val="10"/>
        <color theme="1"/>
        <rFont val="Century Schoolbook"/>
        <family val="1"/>
      </rPr>
      <t>8</t>
    </r>
    <r>
      <rPr>
        <sz val="10"/>
        <color theme="1"/>
        <rFont val="Arial Narrow"/>
        <family val="2"/>
      </rPr>
      <t>"</t>
    </r>
  </si>
  <si>
    <r>
      <t xml:space="preserve">GRAPAS </t>
    </r>
    <r>
      <rPr>
        <sz val="10"/>
        <color theme="1"/>
        <rFont val="Century Schoolbook"/>
        <family val="1"/>
      </rPr>
      <t>26/6</t>
    </r>
    <r>
      <rPr>
        <sz val="10"/>
        <color theme="1"/>
        <rFont val="Arial Narrow"/>
        <family val="2"/>
      </rPr>
      <t xml:space="preserve"> CAJA DE </t>
    </r>
    <r>
      <rPr>
        <sz val="10"/>
        <color theme="1"/>
        <rFont val="Century Schoolbook"/>
        <family val="1"/>
      </rPr>
      <t>5000</t>
    </r>
    <r>
      <rPr>
        <sz val="10"/>
        <color theme="1"/>
        <rFont val="Arial Narrow"/>
        <family val="2"/>
      </rPr>
      <t xml:space="preserve"> U</t>
    </r>
  </si>
  <si>
    <t>SEÑALADORES TIPO BANDERITAS</t>
  </si>
  <si>
    <r>
      <t xml:space="preserve">CLIPS STANDAR </t>
    </r>
    <r>
      <rPr>
        <sz val="10"/>
        <color theme="1"/>
        <rFont val="Century Schoolbook"/>
        <family val="1"/>
      </rPr>
      <t>25</t>
    </r>
    <r>
      <rPr>
        <sz val="10"/>
        <color theme="1"/>
        <rFont val="Arial Narrow"/>
        <family val="2"/>
      </rPr>
      <t xml:space="preserve"> MM METALICOS</t>
    </r>
  </si>
  <si>
    <r>
      <t>RESMA DE PAPEL BOND A</t>
    </r>
    <r>
      <rPr>
        <sz val="10"/>
        <color theme="1"/>
        <rFont val="Century Schoolbook"/>
        <family val="1"/>
      </rPr>
      <t>4</t>
    </r>
    <r>
      <rPr>
        <sz val="10"/>
        <color theme="1"/>
        <rFont val="Arial Narrow"/>
        <family val="2"/>
      </rPr>
      <t xml:space="preserve"> DE </t>
    </r>
    <r>
      <rPr>
        <sz val="10"/>
        <color theme="1"/>
        <rFont val="Century Schoolbook"/>
        <family val="1"/>
      </rPr>
      <t>75</t>
    </r>
    <r>
      <rPr>
        <sz val="10"/>
        <color theme="1"/>
        <rFont val="Arial Narrow"/>
        <family val="2"/>
      </rPr>
      <t xml:space="preserve"> GR</t>
    </r>
  </si>
  <si>
    <t>SACAGRAPAS</t>
  </si>
  <si>
    <r>
      <t xml:space="preserve">GOMA LIQUIDA </t>
    </r>
    <r>
      <rPr>
        <sz val="10"/>
        <color theme="1"/>
        <rFont val="Century Schoolbook"/>
        <family val="1"/>
      </rPr>
      <t>250</t>
    </r>
    <r>
      <rPr>
        <sz val="10"/>
        <color theme="1"/>
        <rFont val="Arial Narrow"/>
        <family val="2"/>
      </rPr>
      <t xml:space="preserve"> GR</t>
    </r>
  </si>
  <si>
    <t>PERFORADORA DE ESCRITORIO MEDIANA</t>
  </si>
  <si>
    <t>ESFEROGRAFICO NEGRO PUNTA MEDIA</t>
  </si>
  <si>
    <t>ESFEROGRAFICO AZUL PUNTA MEDIA</t>
  </si>
  <si>
    <t>PILAS TRIPLE AAA ALCALINA</t>
  </si>
  <si>
    <t>530812 0701 001</t>
  </si>
  <si>
    <t>Materiales Didácticos</t>
  </si>
  <si>
    <t>BORRADOR DE PIZARRÓN (PLÁSTICO)</t>
  </si>
  <si>
    <t>MARCADOR TIZA LIQUIDA PUNTA GRUESA ROJO</t>
  </si>
  <si>
    <t>MARCADOR TIZA LIQUIDA PUNTA GRUESA AZUL</t>
  </si>
  <si>
    <t>MARCADOR TIZA LIQUIDA PUNTA GRUESA NEGRO</t>
  </si>
  <si>
    <t>TINTA PARA IMPRESORA EPSON NEGRO</t>
  </si>
  <si>
    <t>Herramientas y Equipos Menores</t>
  </si>
  <si>
    <t>Mobiliarios</t>
  </si>
  <si>
    <t>170300320002</t>
  </si>
  <si>
    <r>
      <t xml:space="preserve">ESTANTERIA METALICA DE </t>
    </r>
    <r>
      <rPr>
        <sz val="10"/>
        <color theme="1"/>
        <rFont val="Century Schoolbook"/>
        <family val="1"/>
      </rPr>
      <t>5</t>
    </r>
    <r>
      <rPr>
        <sz val="10"/>
        <color theme="1"/>
        <rFont val="Arial Narrow"/>
        <family val="2"/>
      </rPr>
      <t xml:space="preserve"> PANELES</t>
    </r>
  </si>
  <si>
    <t>Equipos, Sistemas y Paquetes Informáticos</t>
  </si>
  <si>
    <t>530402 0701 001</t>
  </si>
  <si>
    <t>OEI 8</t>
  </si>
  <si>
    <t>“Desarrollar la investigación científica y generar conocimiento y tecnología”</t>
  </si>
  <si>
    <t>Archivo de gestión organizado.</t>
  </si>
  <si>
    <t>TOTAL POA:</t>
  </si>
  <si>
    <t xml:space="preserve">USD $ </t>
  </si>
  <si>
    <t>TOTAL PRESUPUESTO ESTIMATIVO:</t>
  </si>
  <si>
    <t>SUBDECANATO</t>
  </si>
  <si>
    <t>Afianzar el proceso de rediseño y contextualización curricular.</t>
  </si>
  <si>
    <r>
      <rPr>
        <b/>
        <sz val="9"/>
        <rFont val="Century Schoolbook"/>
        <family val="1"/>
      </rPr>
      <t>1.-</t>
    </r>
    <r>
      <rPr>
        <sz val="10"/>
        <rFont val="Arial Narrow"/>
        <family val="2"/>
      </rPr>
      <t xml:space="preserve"> Emitir o actualizar los Procedimientos Académicos internos estandarizados.</t>
    </r>
  </si>
  <si>
    <t>Procedimientos Académicos internos estandarizados, emitidos o actualizados.</t>
  </si>
  <si>
    <r>
      <rPr>
        <b/>
        <sz val="9"/>
        <rFont val="Century Schoolbook"/>
        <family val="1"/>
      </rPr>
      <t>2.-</t>
    </r>
    <r>
      <rPr>
        <sz val="10"/>
        <rFont val="Arial Narrow"/>
        <family val="2"/>
      </rPr>
      <t xml:space="preserve"> Supervisar la ejecución de los procesos académicos.</t>
    </r>
  </si>
  <si>
    <t>Ejecución de los procesos académicos supervisados.</t>
  </si>
  <si>
    <t>N° de procesos académicos supervisados</t>
  </si>
  <si>
    <r>
      <rPr>
        <b/>
        <sz val="9"/>
        <rFont val="Century Schoolbook"/>
        <family val="1"/>
      </rPr>
      <t>1.-</t>
    </r>
    <r>
      <rPr>
        <sz val="10"/>
        <rFont val="Arial Narrow"/>
        <family val="2"/>
      </rPr>
      <t xml:space="preserve"> Solicitar y receptar informes de fin de semestre de los Coordinadores de Carrera de las actividades de: Evaluación y acreditación de la Calidad, Vinculación, Seguimiento al sílabo, Seguimiento a graduados, Prácticas Preprofesionales.
</t>
    </r>
    <r>
      <rPr>
        <b/>
        <sz val="9"/>
        <rFont val="Century Schoolbook"/>
        <family val="1"/>
      </rPr>
      <t>2.-</t>
    </r>
    <r>
      <rPr>
        <sz val="10"/>
        <rFont val="Arial Narrow"/>
        <family val="2"/>
      </rPr>
      <t xml:space="preserve"> Conocer estos informes en Comisión Académica para su aprobación en Consejo Directivo.</t>
    </r>
  </si>
  <si>
    <t>Resaltadores varios colores</t>
  </si>
  <si>
    <r>
      <rPr>
        <b/>
        <sz val="9"/>
        <rFont val="Century Schoolbook"/>
        <family val="1"/>
      </rPr>
      <t>3.-</t>
    </r>
    <r>
      <rPr>
        <sz val="10"/>
        <rFont val="Arial Narrow"/>
        <family val="2"/>
      </rPr>
      <t xml:space="preserve"> Supervisar el logro de resultados o avances de procesos de Investigación y de vinculación con la sociedad.</t>
    </r>
  </si>
  <si>
    <t>Logro de resultados o avances de procesos de Investigación y de vinculación con la sociedad supervisados.</t>
  </si>
  <si>
    <r>
      <rPr>
        <b/>
        <sz val="9"/>
        <rFont val="Century Schoolbook"/>
        <family val="1"/>
      </rPr>
      <t>1.-</t>
    </r>
    <r>
      <rPr>
        <sz val="10"/>
        <rFont val="Arial Narrow"/>
        <family val="2"/>
      </rPr>
      <t xml:space="preserve"> Receptar informes de los colectivos de:
Vinculación e Investigación.
</t>
    </r>
    <r>
      <rPr>
        <b/>
        <sz val="9"/>
        <rFont val="Century Schoolbook"/>
        <family val="1"/>
      </rPr>
      <t>2.-</t>
    </r>
    <r>
      <rPr>
        <sz val="10"/>
        <rFont val="Arial Narrow"/>
        <family val="2"/>
      </rPr>
      <t xml:space="preserve"> Conocer en comisión académica los informes de los colectivos de: Vinculación e Investigación.</t>
    </r>
  </si>
  <si>
    <t>Sacagrapas</t>
  </si>
  <si>
    <t>Desarrollar un sistema de acompañamiento para la gestión eficaz del modelo educativo.</t>
  </si>
  <si>
    <r>
      <rPr>
        <b/>
        <sz val="9"/>
        <rFont val="Century Schoolbook"/>
        <family val="1"/>
      </rPr>
      <t>4.-</t>
    </r>
    <r>
      <rPr>
        <sz val="10"/>
        <rFont val="Arial Narrow"/>
        <family val="2"/>
      </rPr>
      <t xml:space="preserve"> Emitir documentos de planificación académica y curricular.</t>
    </r>
  </si>
  <si>
    <t>Documentos de planificación académica y curricular emitidos.</t>
  </si>
  <si>
    <t>N° de Reporte de Documentos de planificación académica y curricular entregados</t>
  </si>
  <si>
    <r>
      <rPr>
        <b/>
        <sz val="9"/>
        <rFont val="Century Schoolbook"/>
        <family val="1"/>
      </rPr>
      <t>5.-</t>
    </r>
    <r>
      <rPr>
        <sz val="10"/>
        <rFont val="Arial Narrow"/>
        <family val="2"/>
      </rPr>
      <t xml:space="preserve"> Supervisar la presentación de propuestas de procesos de Investigación y Vinculación con la sociedad ante las instancias encargadas de emitir las directrices a nivel institucional.</t>
    </r>
  </si>
  <si>
    <t>Presentación de propuestas de procesos de Investigación y Vinculación con la sociedad ante las instancias encargadas de emitir las directrices a nivel institucional supervisadas.</t>
  </si>
  <si>
    <t>N° de propuestas de procesos de Investigación y Vinculación con la sociedad supervisados</t>
  </si>
  <si>
    <r>
      <rPr>
        <b/>
        <sz val="9"/>
        <rFont val="Century Schoolbook"/>
        <family val="1"/>
      </rPr>
      <t>1.-</t>
    </r>
    <r>
      <rPr>
        <sz val="10"/>
        <rFont val="Arial Narrow"/>
        <family val="2"/>
      </rPr>
      <t xml:space="preserve"> Receptar propuestas de los colectivos de:
Vinculación e Investigación.
</t>
    </r>
    <r>
      <rPr>
        <b/>
        <sz val="9"/>
        <rFont val="Century Schoolbook"/>
        <family val="1"/>
      </rPr>
      <t>2.-</t>
    </r>
    <r>
      <rPr>
        <sz val="10"/>
        <rFont val="Arial Narrow"/>
        <family val="2"/>
      </rPr>
      <t xml:space="preserve"> Conocer en comisión académica las propuestas de los colectivos de: Vinculación e Investigación.</t>
    </r>
  </si>
  <si>
    <r>
      <rPr>
        <b/>
        <sz val="9"/>
        <rFont val="Century Schoolbook"/>
        <family val="1"/>
      </rPr>
      <t>1.-</t>
    </r>
    <r>
      <rPr>
        <sz val="10"/>
        <rFont val="Arial Narrow"/>
        <family val="2"/>
      </rPr>
      <t xml:space="preserve"> Reporte de supervisión a la presentación de propuestas de procesos de Investigación y Vinculación con la sociedad.</t>
    </r>
  </si>
  <si>
    <t>OEI 6</t>
  </si>
  <si>
    <t>“Ejecutar de manera periódica la evaluación integral de los profesores”</t>
  </si>
  <si>
    <r>
      <rPr>
        <b/>
        <sz val="9"/>
        <rFont val="Century Schoolbook"/>
        <family val="1"/>
      </rPr>
      <t>6.-</t>
    </r>
    <r>
      <rPr>
        <sz val="10"/>
        <rFont val="Arial Narrow"/>
        <family val="2"/>
      </rPr>
      <t xml:space="preserve"> Ejecutar el proceso de evaluación integral del desempeño docente de acuerdo a las directrices emitidas a nivel institucional.</t>
    </r>
  </si>
  <si>
    <t>Proceso de evaluación integral del desempeño docente de acuerdo a las directrices emitidas a nivel institucional ejecutadas.</t>
  </si>
  <si>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</si>
  <si>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Actividades académicas que se realizan en los diferentes laboratorios, aulas y unidades académicas experimentales de las Facultades supervisadas.</t>
  </si>
  <si>
    <t>530829 0701 001</t>
  </si>
  <si>
    <t>Insumos, Materiales, Suministros y Bienes para Investigación</t>
  </si>
  <si>
    <r>
      <t xml:space="preserve">Hepa-Vent </t>
    </r>
    <r>
      <rPr>
        <sz val="10"/>
        <rFont val="Century Schoolbook"/>
        <family val="1"/>
      </rPr>
      <t>0,3</t>
    </r>
    <r>
      <rPr>
        <sz val="10"/>
        <rFont val="Arial Narrow"/>
        <family val="2"/>
      </rPr>
      <t xml:space="preserve"> micras (</t>
    </r>
    <r>
      <rPr>
        <sz val="10"/>
        <rFont val="Century Schoolbook"/>
        <family val="1"/>
      </rPr>
      <t>4</t>
    </r>
    <r>
      <rPr>
        <sz val="10"/>
        <rFont val="Arial Narrow"/>
        <family val="2"/>
      </rPr>
      <t xml:space="preserve"> unidades por caja)</t>
    </r>
  </si>
  <si>
    <r>
      <t xml:space="preserve">L-Lysine Monohydrochloride </t>
    </r>
    <r>
      <rPr>
        <sz val="10"/>
        <rFont val="Century Schoolbook"/>
        <family val="1"/>
      </rPr>
      <t>25</t>
    </r>
    <r>
      <rPr>
        <sz val="10"/>
        <rFont val="Arial Narrow"/>
        <family val="2"/>
      </rPr>
      <t>g</t>
    </r>
  </si>
  <si>
    <r>
      <t xml:space="preserve">L-Leucine </t>
    </r>
    <r>
      <rPr>
        <sz val="10"/>
        <rFont val="Century Schoolbook"/>
        <family val="1"/>
      </rPr>
      <t>25</t>
    </r>
    <r>
      <rPr>
        <sz val="10"/>
        <rFont val="Arial Narrow"/>
        <family val="2"/>
      </rPr>
      <t>g</t>
    </r>
  </si>
  <si>
    <r>
      <t xml:space="preserve">L-Tryptophan </t>
    </r>
    <r>
      <rPr>
        <sz val="10"/>
        <rFont val="Century Schoolbook"/>
        <family val="1"/>
      </rPr>
      <t>25</t>
    </r>
    <r>
      <rPr>
        <sz val="10"/>
        <rFont val="Arial Narrow"/>
        <family val="2"/>
      </rPr>
      <t>g</t>
    </r>
  </si>
  <si>
    <r>
      <t xml:space="preserve">Thidiazuron </t>
    </r>
    <r>
      <rPr>
        <sz val="10"/>
        <rFont val="Century Schoolbook"/>
        <family val="1"/>
      </rPr>
      <t>25</t>
    </r>
    <r>
      <rPr>
        <sz val="10"/>
        <rFont val="Arial Narrow"/>
        <family val="2"/>
      </rPr>
      <t>mg</t>
    </r>
  </si>
  <si>
    <r>
      <t xml:space="preserve">L-Cystine Dihydrochloride </t>
    </r>
    <r>
      <rPr>
        <sz val="10"/>
        <rFont val="Century Schoolbook"/>
        <family val="1"/>
      </rPr>
      <t>100</t>
    </r>
    <r>
      <rPr>
        <sz val="10"/>
        <rFont val="Arial Narrow"/>
        <family val="2"/>
      </rPr>
      <t>g</t>
    </r>
  </si>
  <si>
    <r>
      <t xml:space="preserve">Metanol absoluto </t>
    </r>
    <r>
      <rPr>
        <sz val="10"/>
        <rFont val="Century Schoolbook"/>
        <family val="1"/>
      </rPr>
      <t>10</t>
    </r>
    <r>
      <rPr>
        <sz val="10"/>
        <rFont val="Arial Narrow"/>
        <family val="2"/>
      </rPr>
      <t xml:space="preserve"> lt</t>
    </r>
  </si>
  <si>
    <r>
      <t xml:space="preserve">Etanol absoluto </t>
    </r>
    <r>
      <rPr>
        <sz val="10"/>
        <rFont val="Century Schoolbook"/>
        <family val="1"/>
      </rPr>
      <t>10</t>
    </r>
    <r>
      <rPr>
        <sz val="10"/>
        <rFont val="Arial Narrow"/>
        <family val="2"/>
      </rPr>
      <t xml:space="preserve"> lt</t>
    </r>
  </si>
  <si>
    <r>
      <t xml:space="preserve">PDA </t>
    </r>
    <r>
      <rPr>
        <sz val="10"/>
        <rFont val="Century Schoolbook"/>
        <family val="1"/>
      </rPr>
      <t>500</t>
    </r>
    <r>
      <rPr>
        <sz val="10"/>
        <rFont val="Arial Narrow"/>
        <family val="2"/>
      </rPr>
      <t xml:space="preserve"> g</t>
    </r>
  </si>
  <si>
    <r>
      <t xml:space="preserve">AGAR para cultivo de células plantas </t>
    </r>
    <r>
      <rPr>
        <sz val="10"/>
        <rFont val="Century Schoolbook"/>
        <family val="1"/>
      </rPr>
      <t>500</t>
    </r>
    <r>
      <rPr>
        <sz val="10"/>
        <rFont val="Arial Narrow"/>
        <family val="2"/>
      </rPr>
      <t xml:space="preserve"> g</t>
    </r>
  </si>
  <si>
    <r>
      <t xml:space="preserve">Acido Jasmonico </t>
    </r>
    <r>
      <rPr>
        <sz val="10"/>
        <rFont val="Century Schoolbook"/>
        <family val="1"/>
      </rPr>
      <t>250</t>
    </r>
    <r>
      <rPr>
        <sz val="10"/>
        <rFont val="Arial Narrow"/>
        <family val="2"/>
      </rPr>
      <t xml:space="preserve"> g</t>
    </r>
  </si>
  <si>
    <r>
      <rPr>
        <sz val="10"/>
        <rFont val="Century Schoolbook"/>
        <family val="1"/>
      </rPr>
      <t>1,1</t>
    </r>
    <r>
      <rPr>
        <sz val="10"/>
        <rFont val="Arial Narrow"/>
        <family val="2"/>
      </rPr>
      <t xml:space="preserve"> Diphenyl-</t>
    </r>
    <r>
      <rPr>
        <sz val="10"/>
        <rFont val="Century Schoolbook"/>
        <family val="1"/>
      </rPr>
      <t>2</t>
    </r>
    <r>
      <rPr>
        <sz val="10"/>
        <rFont val="Arial Narrow"/>
        <family val="2"/>
      </rPr>
      <t xml:space="preserve">-picrylhydrazyl </t>
    </r>
    <r>
      <rPr>
        <sz val="10"/>
        <rFont val="Century Schoolbook"/>
        <family val="1"/>
      </rPr>
      <t>1</t>
    </r>
    <r>
      <rPr>
        <sz val="10"/>
        <rFont val="Arial Narrow"/>
        <family val="2"/>
      </rPr>
      <t>g</t>
    </r>
  </si>
  <si>
    <r>
      <t xml:space="preserve">Cloruro de Potasio </t>
    </r>
    <r>
      <rPr>
        <sz val="10"/>
        <rFont val="Century Schoolbook"/>
        <family val="1"/>
      </rPr>
      <t>500</t>
    </r>
    <r>
      <rPr>
        <sz val="10"/>
        <rFont val="Arial Narrow"/>
        <family val="2"/>
      </rPr>
      <t xml:space="preserve"> g</t>
    </r>
  </si>
  <si>
    <r>
      <t xml:space="preserve">Polyvinylpyrrolidone </t>
    </r>
    <r>
      <rPr>
        <sz val="10"/>
        <rFont val="Century Schoolbook"/>
        <family val="1"/>
      </rPr>
      <t>100</t>
    </r>
    <r>
      <rPr>
        <sz val="10"/>
        <rFont val="Arial Narrow"/>
        <family val="2"/>
      </rPr>
      <t xml:space="preserve"> g</t>
    </r>
  </si>
  <si>
    <r>
      <rPr>
        <sz val="10"/>
        <rFont val="Century Schoolbook"/>
        <family val="1"/>
      </rPr>
      <t>4</t>
    </r>
    <r>
      <rPr>
        <sz val="10"/>
        <rFont val="Arial Narrow"/>
        <family val="2"/>
      </rPr>
      <t xml:space="preserve">-Metopcinatol </t>
    </r>
    <r>
      <rPr>
        <sz val="10"/>
        <rFont val="Century Schoolbook"/>
        <family val="1"/>
      </rPr>
      <t>100</t>
    </r>
    <r>
      <rPr>
        <sz val="10"/>
        <rFont val="Arial Narrow"/>
        <family val="2"/>
      </rPr>
      <t xml:space="preserve"> g</t>
    </r>
  </si>
  <si>
    <t>Dialysis tubing cellulose membrane</t>
  </si>
  <si>
    <t>Partes y Repuestos</t>
  </si>
  <si>
    <t>CAJA</t>
  </si>
  <si>
    <t>METRO</t>
  </si>
  <si>
    <t>Laboratorio de Microbiología.</t>
  </si>
  <si>
    <r>
      <rPr>
        <b/>
        <sz val="9"/>
        <rFont val="Century Schoolbook"/>
        <family val="1"/>
      </rPr>
      <t>8.-</t>
    </r>
    <r>
      <rPr>
        <sz val="10"/>
        <rFont val="Arial Narrow"/>
        <family val="2"/>
      </rPr>
      <t xml:space="preserve"> Presentar la Planificación Operativa Anual y Evaluación de la Planificación Operativa Anual.</t>
    </r>
  </si>
  <si>
    <t>N° de Plan Operativo Anual y Evaluación del POA entregados</t>
  </si>
  <si>
    <r>
      <rPr>
        <b/>
        <sz val="9"/>
        <rFont val="Century Schoolbook"/>
        <family val="1"/>
      </rPr>
      <t>1.-</t>
    </r>
    <r>
      <rPr>
        <sz val="10"/>
        <rFont val="Arial Narrow"/>
        <family val="2"/>
      </rPr>
      <t xml:space="preserve"> Elaborar el POA del Subdecanato y consolidar el POA de los laboratorios para remitirlo a la Dirección de Planificación.
</t>
    </r>
    <r>
      <rPr>
        <b/>
        <sz val="9"/>
        <rFont val="Century Schoolbook"/>
        <family val="1"/>
      </rPr>
      <t>2.-</t>
    </r>
    <r>
      <rPr>
        <sz val="10"/>
        <rFont val="Arial Narrow"/>
        <family val="2"/>
      </rPr>
      <t xml:space="preserve"> Solicitar al Decanato la aprobación y actualización del POA.
</t>
    </r>
    <r>
      <rPr>
        <b/>
        <sz val="9"/>
        <rFont val="Century Schoolbook"/>
        <family val="1"/>
      </rPr>
      <t>3.-</t>
    </r>
    <r>
      <rPr>
        <sz val="10"/>
        <rFont val="Arial Narrow"/>
        <family val="2"/>
      </rPr>
      <t xml:space="preserve"> Subir en forma digital los medios de verificación para la Evaluación del POA.
</t>
    </r>
    <r>
      <rPr>
        <b/>
        <sz val="9"/>
        <rFont val="Century Schoolbook"/>
        <family val="1"/>
      </rPr>
      <t>4.-</t>
    </r>
    <r>
      <rPr>
        <sz val="10"/>
        <rFont val="Arial Narrow"/>
        <family val="2"/>
      </rPr>
      <t xml:space="preserve"> Presentar a la Dirección de Planificación la Evaluación del POA semestralmente.</t>
    </r>
  </si>
  <si>
    <r>
      <rPr>
        <b/>
        <sz val="9"/>
        <rFont val="Century Schoolbook"/>
        <family val="1"/>
      </rPr>
      <t>1.-</t>
    </r>
    <r>
      <rPr>
        <sz val="10"/>
        <rFont val="Arial Narrow"/>
        <family val="2"/>
      </rPr>
      <t xml:space="preserve"> Inventario Documental.</t>
    </r>
  </si>
  <si>
    <t>SECRETARÍA Y ARCHIVO</t>
  </si>
  <si>
    <t>Convocatorias y actas de Consejo Directivo emitidas y notificadas.</t>
  </si>
  <si>
    <t>* Abg. María Preciado,
  Secretaria Abogada</t>
  </si>
  <si>
    <r>
      <rPr>
        <b/>
        <sz val="9"/>
        <rFont val="Century Schoolbook"/>
        <family val="1"/>
      </rPr>
      <t>2.-</t>
    </r>
    <r>
      <rPr>
        <sz val="10"/>
        <rFont val="Arial Narrow"/>
        <family val="2"/>
      </rPr>
      <t xml:space="preserve"> Elaborar y notificar las resoluciones de Consejo Directivo.</t>
    </r>
  </si>
  <si>
    <t>Resoluciones de Consejo Directivo elaboradas y notificadas.</t>
  </si>
  <si>
    <t>N° de Resoluciones elaboradas y notificadas</t>
  </si>
  <si>
    <r>
      <rPr>
        <b/>
        <sz val="9"/>
        <rFont val="Century Schoolbook"/>
        <family val="1"/>
      </rPr>
      <t>1.-</t>
    </r>
    <r>
      <rPr>
        <sz val="10"/>
        <rFont val="Arial Narrow"/>
        <family val="2"/>
      </rPr>
      <t xml:space="preserve"> Redactar y despachar oficios de resoluciones.
</t>
    </r>
    <r>
      <rPr>
        <b/>
        <sz val="9"/>
        <rFont val="Century Schoolbook"/>
        <family val="1"/>
      </rPr>
      <t>2.-</t>
    </r>
    <r>
      <rPr>
        <sz val="10"/>
        <rFont val="Arial Narrow"/>
        <family val="2"/>
      </rPr>
      <t xml:space="preserve"> Registrar y archivar las resoluciones.</t>
    </r>
  </si>
  <si>
    <t>Informes jurídicos de los procesos disciplinarios, académicos y/o administrativos de la Facultad emitidos.</t>
  </si>
  <si>
    <t>Simplificar los tramites administrativos requeridos en la gestión universitaria.</t>
  </si>
  <si>
    <r>
      <rPr>
        <b/>
        <sz val="9"/>
        <rFont val="Century Schoolbook"/>
        <family val="1"/>
      </rPr>
      <t>5.-</t>
    </r>
    <r>
      <rPr>
        <sz val="10"/>
        <rFont val="Arial Narrow"/>
        <family val="2"/>
      </rPr>
      <t xml:space="preserve"> Registrar y distribuir la correspondencia interna y externa de la Facultad.</t>
    </r>
  </si>
  <si>
    <t>Correspondencia interna y externa de la facultad registrada y distribuida.</t>
  </si>
  <si>
    <r>
      <rPr>
        <b/>
        <sz val="9"/>
        <rFont val="Century Schoolbook"/>
        <family val="1"/>
      </rPr>
      <t>1.-</t>
    </r>
    <r>
      <rPr>
        <sz val="10"/>
        <rFont val="Arial Narrow"/>
        <family val="2"/>
      </rPr>
      <t xml:space="preserve"> Recopilar toda la información que tiene relación con Consejo Directivo y otras dependencias de otra Facultad.
</t>
    </r>
    <r>
      <rPr>
        <b/>
        <sz val="9"/>
        <rFont val="Century Schoolbook"/>
        <family val="1"/>
      </rPr>
      <t>2.-</t>
    </r>
    <r>
      <rPr>
        <sz val="10"/>
        <rFont val="Arial Narrow"/>
        <family val="2"/>
      </rPr>
      <t xml:space="preserve"> Emitir documentación al archivo general de la Facultad.</t>
    </r>
  </si>
  <si>
    <r>
      <rPr>
        <b/>
        <sz val="9"/>
        <rFont val="Century Schoolbook"/>
        <family val="1"/>
      </rPr>
      <t>1.-</t>
    </r>
    <r>
      <rPr>
        <sz val="10"/>
        <rFont val="Arial Narrow"/>
        <family val="2"/>
      </rPr>
      <t xml:space="preserve"> Reporte de distribución de correspondencia.</t>
    </r>
  </si>
  <si>
    <t>La correspondencia interna solo corresponde a la documentación de Consejo Directivo, en razón de que las otras comunicaciones oficiales las realiza la asistente del Decanato.</t>
  </si>
  <si>
    <r>
      <rPr>
        <b/>
        <sz val="9"/>
        <rFont val="Century Schoolbook"/>
        <family val="1"/>
      </rPr>
      <t>6.-</t>
    </r>
    <r>
      <rPr>
        <sz val="10"/>
        <rFont val="Arial Narrow"/>
        <family val="2"/>
      </rPr>
      <t xml:space="preserve"> Presentar la Planificación Operativa Anual y Evaluación de la Planificación Operativa Anual.</t>
    </r>
  </si>
  <si>
    <t>N° de POA elaborado y seguimiento semestral a las metas planificadas</t>
  </si>
  <si>
    <t>Archivo intermedio organizado.</t>
  </si>
  <si>
    <t>N° de Archivo intermedio organizado</t>
  </si>
  <si>
    <r>
      <rPr>
        <b/>
        <sz val="9"/>
        <rFont val="Century Schoolbook"/>
        <family val="1"/>
      </rPr>
      <t>1.-</t>
    </r>
    <r>
      <rPr>
        <sz val="10"/>
        <rFont val="Arial Narrow"/>
        <family val="2"/>
      </rPr>
      <t xml:space="preserve"> Registrar las comunicaciones o solicitudes que dispone la primera Autoridad de la Facultad, sean motivo de análisis en Consejo Directivo.</t>
    </r>
  </si>
  <si>
    <t>En Archivo de la Facultad no se cuenta con un auxiliar que colabore con el Registro de Comunicaciones que ingresan o egresan, solo se cuenta con un auxiliar de servicios que empasta la documentación.</t>
  </si>
  <si>
    <t>ACUICULTURA</t>
  </si>
  <si>
    <r>
      <rPr>
        <b/>
        <sz val="9"/>
        <rFont val="Century Schoolbook"/>
        <family val="1"/>
      </rPr>
      <t>1.-</t>
    </r>
    <r>
      <rPr>
        <sz val="10"/>
        <rFont val="Arial Narrow"/>
        <family val="2"/>
      </rPr>
      <t xml:space="preserve"> Ejecutar los procesos académicos.</t>
    </r>
  </si>
  <si>
    <t>Ejecución de los procesos académicos elaborados.</t>
  </si>
  <si>
    <t>No Aplica</t>
  </si>
  <si>
    <t>Ejecutar los procesos académicos</t>
  </si>
  <si>
    <t>Numero de procesos elaborados por semestre</t>
  </si>
  <si>
    <t xml:space="preserve">        2.- Receptar, analizar y elaborar correos electronicos, informes, circulares, reportes, memorandos y otros documentos que emanen de los procesos que se lleva a cabo en la coordinacion de carrera.                                                                       3.- Elaborar Distributivo academico de la carrera                                                                               4.- Elaborar Horarios de clase de la carrera.                                                                               5.- Organizar, convocar a reuniones y receptar informes, de los diferentes colectivos de la carrera                                                                                                                                                                                                                                                                            6.- Coordinar con Sr. Subdecano  el Plan de Perfeccionamiento Academico Docente                        7.- Gestionar el sistema de tutorias académicas y de titulación de la carrera                                                                 8.- Gestionar el cumplimiento, por parte de los docentes, de la entrega de actas de calificaciones parciales y/o finales de las asignaturas de la carrera.                                                                </t>
  </si>
  <si>
    <t xml:space="preserve">1.- Correos electronicos, informes, oficios                                         2.- Horarios de clase
3.- Distributivo Académico de la carrera                                           4.- Informes de Homologación                                                     5.- Actas de reuniones e Informes de los diferentes colectivos de la carrera                                  6.- Plan individual de perfeccionamiento docente                                                           7.- Tutorias Académicas                                          8.- Actas de calificaciones de  docentes                   9.- Certificados de asistencias, justificación de inasistencia </t>
  </si>
  <si>
    <t>AGRONOMÍA</t>
  </si>
  <si>
    <t>* Edwin Jaramillo Aguilar,
  Coordinador de Carrera
* Patricia Cueva,
  Analista Académico</t>
  </si>
  <si>
    <t>Cada uno de los siete numerales presentados son procesos académicos.</t>
  </si>
  <si>
    <t>ECONOMÍA AGROPECUARIA</t>
  </si>
  <si>
    <t>Carrera en estado NO VIGENTE, solo para registros de títulos y en proceso de cierre progresivo.</t>
  </si>
  <si>
    <t>MEDICINA VETERINARIA</t>
  </si>
  <si>
    <t>* Dra. Lorena Zapata,
  Coordinador de Carrera
* Patricia Cueva,
  Analista Académico</t>
  </si>
  <si>
    <t>UNIDAD DE MATRICULACIÓN, MOVILIDAD Y GRADUACIÓN</t>
  </si>
  <si>
    <t>"Mejorar la gestión institucional"</t>
  </si>
  <si>
    <t>Procesos de Matriculación coordinados y ejecutados.</t>
  </si>
  <si>
    <r>
      <rPr>
        <b/>
        <sz val="9"/>
        <rFont val="Century Schoolbook"/>
        <family val="1"/>
      </rPr>
      <t>1.-</t>
    </r>
    <r>
      <rPr>
        <sz val="10"/>
        <rFont val="Arial Narrow"/>
        <family val="2"/>
      </rPr>
      <t xml:space="preserve"> Receptar matricula.
</t>
    </r>
    <r>
      <rPr>
        <b/>
        <sz val="9"/>
        <rFont val="Century Schoolbook"/>
        <family val="1"/>
      </rPr>
      <t>2.-</t>
    </r>
    <r>
      <rPr>
        <sz val="10"/>
        <rFont val="Arial Narrow"/>
        <family val="2"/>
      </rPr>
      <t xml:space="preserve"> Validar Matricula.
</t>
    </r>
    <r>
      <rPr>
        <b/>
        <sz val="9"/>
        <rFont val="Century Schoolbook"/>
        <family val="1"/>
      </rPr>
      <t>3.-</t>
    </r>
    <r>
      <rPr>
        <sz val="10"/>
        <rFont val="Arial Narrow"/>
        <family val="2"/>
      </rPr>
      <t xml:space="preserve"> Emitir Certificados de Matricula.</t>
    </r>
  </si>
  <si>
    <r>
      <rPr>
        <b/>
        <sz val="9"/>
        <rFont val="Century Schoolbook"/>
        <family val="1"/>
      </rPr>
      <t>2.-</t>
    </r>
    <r>
      <rPr>
        <sz val="10"/>
        <rFont val="Arial Narrow"/>
        <family val="2"/>
      </rPr>
      <t xml:space="preserve"> Coordinar y Ejecutar los Procesos de Movilidad.</t>
    </r>
  </si>
  <si>
    <t>Procesos de Movilidad coordinados y ejecutados.</t>
  </si>
  <si>
    <r>
      <rPr>
        <b/>
        <sz val="9"/>
        <rFont val="Century Schoolbook"/>
        <family val="1"/>
      </rPr>
      <t>1.-</t>
    </r>
    <r>
      <rPr>
        <sz val="10"/>
        <rFont val="Arial Narrow"/>
        <family val="2"/>
      </rPr>
      <t xml:space="preserve"> Atender a estudiantes provenientes de otras IES y de la misma IES.</t>
    </r>
  </si>
  <si>
    <t>Fortalecer las capacidades de la comunidad para facilitar el emprendimiento.</t>
  </si>
  <si>
    <r>
      <rPr>
        <b/>
        <sz val="9"/>
        <rFont val="Century Schoolbook"/>
        <family val="1"/>
      </rPr>
      <t>3.-</t>
    </r>
    <r>
      <rPr>
        <sz val="10"/>
        <rFont val="Arial Narrow"/>
        <family val="2"/>
      </rPr>
      <t xml:space="preserve"> Coordinar y Ejecutar los Procesos de Graduación.</t>
    </r>
  </si>
  <si>
    <t>Procesos de Graduación coordinados y ejecutados.</t>
  </si>
  <si>
    <r>
      <rPr>
        <b/>
        <sz val="9"/>
        <rFont val="Century Schoolbook"/>
        <family val="1"/>
      </rPr>
      <t>1.-</t>
    </r>
    <r>
      <rPr>
        <sz val="10"/>
        <rFont val="Arial Narrow"/>
        <family val="2"/>
      </rPr>
      <t xml:space="preserve"> Atender a estudiantes y egresados de acuerdo al proceso que escoja para titularse: modalidad complexivo o trabajo de titulación.</t>
    </r>
  </si>
  <si>
    <t>Informes técnicos para procesos internos y externos emitidos.</t>
  </si>
  <si>
    <r>
      <rPr>
        <b/>
        <sz val="9"/>
        <rFont val="Century Schoolbook"/>
        <family val="1"/>
      </rPr>
      <t>1.-</t>
    </r>
    <r>
      <rPr>
        <sz val="10"/>
        <rFont val="Arial Narrow"/>
        <family val="2"/>
      </rPr>
      <t xml:space="preserve"> Atender las actividades planificadas en el UMMOG.</t>
    </r>
  </si>
  <si>
    <r>
      <rPr>
        <b/>
        <sz val="9"/>
        <rFont val="Century Schoolbook"/>
        <family val="1"/>
      </rPr>
      <t>7.-</t>
    </r>
    <r>
      <rPr>
        <sz val="10"/>
        <rFont val="Arial Narrow"/>
        <family val="2"/>
      </rPr>
      <t xml:space="preserve"> Organizar el Archivo Intermedio.</t>
    </r>
  </si>
  <si>
    <t>TOTAL POA FCA 2020:</t>
  </si>
  <si>
    <t>TOTAL PRESUPUESTO ESTIMATIVO FCA 2020:</t>
  </si>
  <si>
    <t>RESUMEN PRESUPUESTO ESTIMADO DE LA FCA 2020</t>
  </si>
  <si>
    <t>PARTIDA</t>
  </si>
  <si>
    <t>CONCEPTO</t>
  </si>
  <si>
    <t>VALOR</t>
  </si>
  <si>
    <t>Ing. Verónica Ayala León, Mgs.</t>
  </si>
  <si>
    <t>DIRECTORA DE PLANIFICACIÓN</t>
  </si>
  <si>
    <t>TOTAL:</t>
  </si>
  <si>
    <t>RESUMEN POR FUENTE DE FINANCIAMIENTO:</t>
  </si>
  <si>
    <r>
      <t xml:space="preserve">FUENTE </t>
    </r>
    <r>
      <rPr>
        <sz val="11"/>
        <color theme="1"/>
        <rFont val="Century Schoolbook"/>
        <family val="1"/>
      </rPr>
      <t>1</t>
    </r>
  </si>
  <si>
    <r>
      <t xml:space="preserve">FUENTE </t>
    </r>
    <r>
      <rPr>
        <sz val="11"/>
        <color theme="1"/>
        <rFont val="Century Schoolbook"/>
        <family val="1"/>
      </rPr>
      <t>2</t>
    </r>
  </si>
  <si>
    <r>
      <t xml:space="preserve">FUENTE </t>
    </r>
    <r>
      <rPr>
        <sz val="11"/>
        <color theme="1"/>
        <rFont val="Century Schoolbook"/>
        <family val="1"/>
      </rPr>
      <t>3</t>
    </r>
  </si>
  <si>
    <t>RESUMEN POR GRUPO DE GASTO:</t>
  </si>
  <si>
    <r>
      <rPr>
        <sz val="11"/>
        <color theme="1"/>
        <rFont val="Century Schoolbook"/>
        <family val="1"/>
      </rPr>
      <t>53</t>
    </r>
    <r>
      <rPr>
        <sz val="11"/>
        <color theme="1"/>
        <rFont val="Arial Narrow"/>
        <family val="2"/>
      </rPr>
      <t xml:space="preserve"> Bienes y Servicios de Consumo</t>
    </r>
  </si>
  <si>
    <r>
      <rPr>
        <sz val="11"/>
        <color theme="1"/>
        <rFont val="Century Schoolbook"/>
        <family val="1"/>
      </rPr>
      <t>84</t>
    </r>
    <r>
      <rPr>
        <sz val="11"/>
        <color theme="1"/>
        <rFont val="Arial Narrow"/>
        <family val="2"/>
      </rPr>
      <t xml:space="preserve"> Bienes de Larga Duración</t>
    </r>
  </si>
  <si>
    <r>
      <rPr>
        <sz val="11"/>
        <color theme="1"/>
        <rFont val="Century Schoolbook"/>
        <family val="1"/>
      </rPr>
      <t>99</t>
    </r>
    <r>
      <rPr>
        <sz val="11"/>
        <color theme="1"/>
        <rFont val="Arial Narrow"/>
        <family val="2"/>
      </rPr>
      <t xml:space="preserve"> Otros Pasivos</t>
    </r>
  </si>
  <si>
    <t>FACULTAD DE CIENCIAS EMPRESARIALES</t>
  </si>
  <si>
    <t>unidad</t>
  </si>
  <si>
    <t>Fortalecer el liderazgo en todos los niveles de decisión para incrementar el compromiso de la comunidad universitaria en el logro de los objetivos institucionales.</t>
  </si>
  <si>
    <t>Perforadora grande de escritorio</t>
  </si>
  <si>
    <t>Unidad</t>
  </si>
  <si>
    <t>Mantener un enfoque en las necesidades educativas de los estudiantes.</t>
  </si>
  <si>
    <t xml:space="preserve">
El Ing. Fernando Sánchez se abstiene de confirmar partidas presupuestarias, no obstante la Facultad necesita de la adquisición de estos bienes.
</t>
  </si>
  <si>
    <t>Alcohol g</t>
  </si>
  <si>
    <t>Galón</t>
  </si>
  <si>
    <t xml:space="preserve">Ambiental concentrado liquido </t>
  </si>
  <si>
    <t>Caneca</t>
  </si>
  <si>
    <t>Antisarro</t>
  </si>
  <si>
    <t>Cepillo para inodoro</t>
  </si>
  <si>
    <t>Cera liquida para pisos</t>
  </si>
  <si>
    <t>Franela cortada de un metro</t>
  </si>
  <si>
    <t>Paquete</t>
  </si>
  <si>
    <t>Escobillones</t>
  </si>
  <si>
    <t>Recogedor de basura</t>
  </si>
  <si>
    <t>Toma corriente de dos servicios empotrado</t>
  </si>
  <si>
    <t>Interruptores de dos servicios empotrados</t>
  </si>
  <si>
    <t>Edificios, Locales, Residencias y Cableado Estructurado (Instalación, Mantenimiento y Reparación)</t>
  </si>
  <si>
    <t>530704 0701 001</t>
  </si>
  <si>
    <t>Actualizar los procesos organizacionales para garantizar el comportamiento sistémico y el ajuste contextual de la institución.</t>
  </si>
  <si>
    <t>ESTILETE GRANDE</t>
  </si>
  <si>
    <t>GRAPADORA NORMAL METALICA GRANDE</t>
  </si>
  <si>
    <t>Optimizar el desempeño institucional mediante la aplicación del principio de mejora continua.</t>
  </si>
  <si>
    <t>Impulsar la producción científica - académica derivada de la investigación formativa, para asegurar la participación masiva de la comunidad estudiantil en la generación de conocimiento.</t>
  </si>
  <si>
    <t>ANTISARRO CANECA</t>
  </si>
  <si>
    <t>CARPETAS PLASTICAS UN LADO TRANSPARENTE</t>
  </si>
  <si>
    <t>OEI 7</t>
  </si>
  <si>
    <t>“Crear un entorno de aprendizaje favorable que incluya la movilidad estudiantil”</t>
  </si>
  <si>
    <t>Mantenimiento y Reparación de Equipos y Sistemas Informáticos</t>
  </si>
  <si>
    <t>Cera para dedos/crema pequeña</t>
  </si>
  <si>
    <t>Perforadora de escritorio grande</t>
  </si>
  <si>
    <t>Señaladores tipo banderitas</t>
  </si>
  <si>
    <t>Pares de Pilas AAA Alcalina</t>
  </si>
  <si>
    <t>ADMINISTRACIÓN DE EMPRESAS</t>
  </si>
  <si>
    <t>Procesos académicos ejecutados.</t>
  </si>
  <si>
    <t>Documentos de planificación académica y curricular propuesto.</t>
  </si>
  <si>
    <t xml:space="preserve">Grapadora normal metálica grande </t>
  </si>
  <si>
    <t xml:space="preserve">Perforadora Grande Escritorio </t>
  </si>
  <si>
    <t>Marcador tiza líquida punta gruesa negro</t>
  </si>
  <si>
    <t>Marcador tiza líquida punta gruesa azul</t>
  </si>
  <si>
    <t xml:space="preserve">Lapiceros </t>
  </si>
  <si>
    <t>COMERCIO EXTERIOR</t>
  </si>
  <si>
    <t>CONTABILIDAD Y AUDITORÍA</t>
  </si>
  <si>
    <t>Lapiceros azul</t>
  </si>
  <si>
    <t>Caja de grapas</t>
  </si>
  <si>
    <t>Gomas</t>
  </si>
  <si>
    <t>ECONOMÍA</t>
  </si>
  <si>
    <t>MERCADOTECNIA</t>
  </si>
  <si>
    <t xml:space="preserve">Pilas AA alcalina </t>
  </si>
  <si>
    <t>Marcador Tiza Liquida Azul</t>
  </si>
  <si>
    <t>Marcador Tiza Liquida negro</t>
  </si>
  <si>
    <t>TURISMO</t>
  </si>
  <si>
    <t>Resmas</t>
  </si>
  <si>
    <t>Estilete grande</t>
  </si>
  <si>
    <t>Folder colgante con vincha</t>
  </si>
  <si>
    <t>Cajas</t>
  </si>
  <si>
    <t>TOTAL POA FCE 2020:</t>
  </si>
  <si>
    <t>TOTAL PRESUPUESTO ESTIMATIVO FCE 2020:</t>
  </si>
  <si>
    <t>RESUMEN PRESUPUESTO ESTIMADO DE LA FCE 2020</t>
  </si>
  <si>
    <t>TOTAL</t>
  </si>
  <si>
    <t>Honorarios por Servicios Profesionales</t>
  </si>
  <si>
    <t>Ejecución de los procesos administrativos y académicos supervisados.</t>
  </si>
  <si>
    <t>Insumos, Materiales y Suministros para la Construcción, Electricidad, Plomería, Carpintería, Señalización Vial, Navegación y Contra Incendios</t>
  </si>
  <si>
    <t>Promover la participación y el empoderamiento de la comunidad universitaria en la toma de decisiones institucionales.</t>
  </si>
  <si>
    <t>Optimizar la interacción social de la universidad con los proveedores, empleados y otras partes interesadas.</t>
  </si>
  <si>
    <t>Rollo</t>
  </si>
  <si>
    <t>“Mejorar la gestión institucional"</t>
  </si>
  <si>
    <t>Resma</t>
  </si>
  <si>
    <t>Caja</t>
  </si>
  <si>
    <t>Tinta Correctora Tipo Esfero</t>
  </si>
  <si>
    <t>Posicionar a la Universidad Técnica de Machala como actor clave del desarrollo integral de Machala, El Oro, la Zona 7 y el Ecuador, a través de la relación docencia/vínculos con la sociedad así como investigación/vínculos con la sociedad”</t>
  </si>
  <si>
    <t xml:space="preserve">Unidad </t>
  </si>
  <si>
    <t>Esferográfico azul punta fina</t>
  </si>
  <si>
    <t>Borrador de pizarrón (plástico)</t>
  </si>
  <si>
    <t>Participar activamente en la resolución de problemas de la región mediante el desarrollo de propuestas científicas, tecnológicas y de vinculación social pertinentes y factibles.</t>
  </si>
  <si>
    <t>Impulsar un sistema tecnológico de comunicación interna que mejore la respuesta efectiva en la gestión administrativa.</t>
  </si>
  <si>
    <t>Almohadilla para tinta</t>
  </si>
  <si>
    <t>FACULTAD DE CIENCIAS SOCIALES</t>
  </si>
  <si>
    <t>N° de directrices emitidas</t>
  </si>
  <si>
    <t>* Ing. Rosemary Samaniego,
  Decana
* Miembros del Consejo Directivo
* Coordinadores de Carrera
* Lic. Martha Calle,
 Analista del Decanato</t>
  </si>
  <si>
    <r>
      <rPr>
        <b/>
        <sz val="9"/>
        <rFont val="Century Schoolbook"/>
        <family val="1"/>
      </rPr>
      <t>2.-</t>
    </r>
    <r>
      <rPr>
        <b/>
        <sz val="10"/>
        <rFont val="Arial Narrow"/>
        <family val="2"/>
      </rPr>
      <t xml:space="preserve"> </t>
    </r>
    <r>
      <rPr>
        <sz val="10"/>
        <rFont val="Arial Narrow"/>
        <family val="2"/>
      </rPr>
      <t>Supervisar la ejecución de los procesos administrativos y académicos.</t>
    </r>
  </si>
  <si>
    <t>N° de procesos administrativos y académicos supervisados</t>
  </si>
  <si>
    <t>* Ing. Rosemary Samaniego,
  Decana
* Lic. Martha Calle,
  Analista del Decanato
* Lic. Danny Guadalupe,
  Administrador de bienes FCS</t>
  </si>
  <si>
    <t xml:space="preserve">Fundas </t>
  </si>
  <si>
    <t>Metros</t>
  </si>
  <si>
    <r>
      <t>Resma de papel bond A</t>
    </r>
    <r>
      <rPr>
        <sz val="10"/>
        <rFont val="Century Schoolbook"/>
        <family val="1"/>
      </rPr>
      <t>4 75</t>
    </r>
    <r>
      <rPr>
        <sz val="10"/>
        <rFont val="Arial Narrow"/>
        <family val="2"/>
      </rPr>
      <t xml:space="preserve"> gr</t>
    </r>
  </si>
  <si>
    <t>N° de criterios técnicos emitidos</t>
  </si>
  <si>
    <t>* Ing. Rosemary Samaniego,
  Decana
* Miembros del Consejo Directivo
* Coordinadores de Carrera
* Abg. Servio Ordoñez,
  Secretario Abogado FCS</t>
  </si>
  <si>
    <t>Pasajes al interior</t>
  </si>
  <si>
    <t>Obligaciones gastos de personal</t>
  </si>
  <si>
    <r>
      <rPr>
        <b/>
        <sz val="9"/>
        <rFont val="Century Schoolbook"/>
        <family val="1"/>
      </rPr>
      <t>4.-</t>
    </r>
    <r>
      <rPr>
        <sz val="10"/>
        <rFont val="Arial Narrow"/>
        <family val="2"/>
      </rPr>
      <t xml:space="preserve"> Supervisar la asistencia y permanencia de los servidores.</t>
    </r>
  </si>
  <si>
    <t>N° de controles y supervisiones realizadas</t>
  </si>
  <si>
    <t>* Ing. Rosemary Samaniego,
  Decana
* Lic. Martha Calle,
  Analista del Decanato
* Abg. Servio Ordoñez,
  Secretario-Abogado</t>
  </si>
  <si>
    <t>Mobiliario</t>
  </si>
  <si>
    <t>N° de convocatorias supervisados</t>
  </si>
  <si>
    <r>
      <t xml:space="preserve">Lápiz HB con goma caja de </t>
    </r>
    <r>
      <rPr>
        <sz val="10"/>
        <rFont val="Century Schoolbook"/>
        <family val="1"/>
      </rPr>
      <t>12</t>
    </r>
    <r>
      <rPr>
        <sz val="10"/>
        <rFont val="Arial Narrow"/>
        <family val="2"/>
      </rPr>
      <t xml:space="preserve"> unidades</t>
    </r>
  </si>
  <si>
    <r>
      <t xml:space="preserve">Archivador tamaño oficio lomo </t>
    </r>
    <r>
      <rPr>
        <sz val="10"/>
        <rFont val="Century Schoolbook"/>
        <family val="1"/>
      </rPr>
      <t>8</t>
    </r>
    <r>
      <rPr>
        <sz val="10"/>
        <rFont val="Arial Narrow"/>
        <family val="2"/>
      </rPr>
      <t xml:space="preserve"> cms</t>
    </r>
  </si>
  <si>
    <r>
      <t xml:space="preserve">Goma en barra </t>
    </r>
    <r>
      <rPr>
        <sz val="10"/>
        <rFont val="Century Schoolbook"/>
        <family val="1"/>
      </rPr>
      <t>21</t>
    </r>
    <r>
      <rPr>
        <sz val="10"/>
        <rFont val="Arial Narrow"/>
        <family val="2"/>
      </rPr>
      <t xml:space="preserve"> gr</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</si>
  <si>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</si>
  <si>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Flash memory </t>
    </r>
    <r>
      <rPr>
        <sz val="10"/>
        <rFont val="Century Schoolbook"/>
        <family val="1"/>
      </rPr>
      <t>16</t>
    </r>
    <r>
      <rPr>
        <sz val="10"/>
        <rFont val="Arial Narrow"/>
        <family val="2"/>
      </rPr>
      <t>GB</t>
    </r>
  </si>
  <si>
    <r>
      <t xml:space="preserve">Grapas </t>
    </r>
    <r>
      <rPr>
        <sz val="10"/>
        <rFont val="Century Schoolbook"/>
        <family val="1"/>
      </rPr>
      <t>26/6</t>
    </r>
    <r>
      <rPr>
        <sz val="10"/>
        <rFont val="Arial Narrow"/>
        <family val="2"/>
      </rPr>
      <t xml:space="preserve"> caja de </t>
    </r>
    <r>
      <rPr>
        <sz val="10"/>
        <rFont val="Century Schoolbook"/>
        <family val="1"/>
      </rPr>
      <t>5000</t>
    </r>
    <r>
      <rPr>
        <sz val="10"/>
        <rFont val="Arial Narrow"/>
        <family val="2"/>
      </rPr>
      <t xml:space="preserve"> u</t>
    </r>
  </si>
  <si>
    <r>
      <t xml:space="preserve">Clips standar </t>
    </r>
    <r>
      <rPr>
        <sz val="10"/>
        <rFont val="Century Schoolbook"/>
        <family val="1"/>
      </rPr>
      <t>32</t>
    </r>
    <r>
      <rPr>
        <sz val="10"/>
        <rFont val="Arial Narrow"/>
        <family val="2"/>
      </rPr>
      <t xml:space="preserve"> mm metálicos</t>
    </r>
  </si>
  <si>
    <r>
      <rPr>
        <b/>
        <sz val="9"/>
        <rFont val="Century Schoolbook"/>
        <family val="1"/>
      </rPr>
      <t>6.-</t>
    </r>
    <r>
      <rPr>
        <b/>
        <sz val="10"/>
        <rFont val="Arial Narrow"/>
        <family val="2"/>
      </rPr>
      <t xml:space="preserve"> </t>
    </r>
    <r>
      <rPr>
        <sz val="10"/>
        <rFont val="Arial Narrow"/>
        <family val="2"/>
      </rPr>
      <t>Presentar la Planificación Operativa Anual y Evaluación de la Planificación Operativa Anual.</t>
    </r>
  </si>
  <si>
    <r>
      <rPr>
        <b/>
        <sz val="9"/>
        <rFont val="Century Schoolbook"/>
        <family val="1"/>
      </rPr>
      <t>1.-</t>
    </r>
    <r>
      <rPr>
        <sz val="10"/>
        <rFont val="Arial Narrow"/>
        <family val="2"/>
      </rPr>
      <t xml:space="preserve"> Plan Operativo Anual y Evaluación del POA.</t>
    </r>
  </si>
  <si>
    <t>Insumos, Materiales y Suministros para Construcción, Electricidad, Plomería, Carpintería, Señalización Vial, Navegación, Contra Incendios y Placas</t>
  </si>
  <si>
    <r>
      <t xml:space="preserve">Focos de led de </t>
    </r>
    <r>
      <rPr>
        <sz val="10"/>
        <rFont val="Century Schoolbook"/>
        <family val="1"/>
      </rPr>
      <t>30</t>
    </r>
    <r>
      <rPr>
        <sz val="10"/>
        <rFont val="Arial Narrow"/>
        <family val="2"/>
      </rPr>
      <t>wast</t>
    </r>
  </si>
  <si>
    <t>Funda</t>
  </si>
  <si>
    <r>
      <t xml:space="preserve">Aspiradora Shopvac Seco / Húmedo </t>
    </r>
    <r>
      <rPr>
        <sz val="10"/>
        <rFont val="Century Schoolbook"/>
        <family val="1"/>
      </rPr>
      <t>5</t>
    </r>
    <r>
      <rPr>
        <sz val="10"/>
        <rFont val="Arial Narrow"/>
        <family val="2"/>
      </rPr>
      <t xml:space="preserve"> Galones </t>
    </r>
    <r>
      <rPr>
        <sz val="10"/>
        <rFont val="Century Schoolbook"/>
        <family val="1"/>
      </rPr>
      <t>2</t>
    </r>
    <r>
      <rPr>
        <sz val="10"/>
        <rFont val="Arial Narrow"/>
        <family val="2"/>
      </rPr>
      <t xml:space="preserve"> Hp</t>
    </r>
  </si>
  <si>
    <r>
      <rPr>
        <b/>
        <sz val="9"/>
        <rFont val="Century Schoolbook"/>
        <family val="1"/>
      </rPr>
      <t>7.-</t>
    </r>
    <r>
      <rPr>
        <sz val="10"/>
        <rFont val="Arial Narrow"/>
        <family val="2"/>
      </rPr>
      <t xml:space="preserve"> Supervisar las actividades académicas que se realizan en los diferentes laboratorios, aulas, salas tics y unidades académicas experimentales de la Facultad.</t>
    </r>
  </si>
  <si>
    <t>Actividades académicas que se realizan en los diferentes laboratorios, aulas y unidades académicas experimentales de la Facultad supervisadas.</t>
  </si>
  <si>
    <r>
      <t xml:space="preserve">N° de practicas por semestres de acuerdo a las necesidades del docente en los Laboratorio de la FCS. (Anexo N° </t>
    </r>
    <r>
      <rPr>
        <sz val="10"/>
        <rFont val="Century Schoolbook"/>
        <family val="1"/>
      </rPr>
      <t>1</t>
    </r>
    <r>
      <rPr>
        <sz val="10"/>
        <rFont val="Arial Narrow"/>
        <family val="2"/>
      </rPr>
      <t>)
(</t>
    </r>
    <r>
      <rPr>
        <sz val="10"/>
        <rFont val="Century Schoolbook"/>
        <family val="1"/>
      </rPr>
      <t>40</t>
    </r>
    <r>
      <rPr>
        <sz val="10"/>
        <rFont val="Arial Narrow"/>
        <family val="2"/>
      </rPr>
      <t>) prácticas en el 1er Semestre y (</t>
    </r>
    <r>
      <rPr>
        <sz val="10"/>
        <rFont val="Century Schoolbook"/>
        <family val="1"/>
      </rPr>
      <t>36</t>
    </r>
    <r>
      <rPr>
        <sz val="10"/>
        <rFont val="Arial Narrow"/>
        <family val="2"/>
      </rPr>
      <t xml:space="preserve">) prácticas en el </t>
    </r>
    <r>
      <rPr>
        <sz val="10"/>
        <rFont val="Century Schoolbook"/>
        <family val="1"/>
      </rPr>
      <t>2</t>
    </r>
    <r>
      <rPr>
        <sz val="10"/>
        <rFont val="Arial Narrow"/>
        <family val="2"/>
      </rPr>
      <t>do semestre)</t>
    </r>
  </si>
  <si>
    <t>NO LLEVAN ARCHIVO</t>
  </si>
  <si>
    <t>Desde el Decanato no se lleva archivo alguno, por cuanto todo trámite ingresa y egresa por Secretaria y Archivo de la Facultad, por consiguiente no hay datos ingresados en este producto.</t>
  </si>
  <si>
    <t>N° de procedimientos académicos estandarizados, emitidos o actualizados</t>
  </si>
  <si>
    <t>* Dr. Edguin Sarango Salazar,
  Subdecano
* Coordinador/a Académico/a
* Coordinadores de Carrera
* Soc. Rosario Aguilar,
  Analista del Subdecanato
* Lic. Liz Cedillo,
  Analista Académico
* Ing. Patricia Velastegui Balandra,
  Analista Académico</t>
  </si>
  <si>
    <t>* Dr. Edguin Sarango Salazar,
  Subdecano
* Coordinador/a Académico/a
* Coordinadores de Carrera
* Soc. Rosario Aguilar,
  Analista del Subdecanato
* Lic. Liz Cedillo,
  Analista Académico
* Ing. Patricia Velastegui,
  Analista Académico</t>
  </si>
  <si>
    <t>Marcador tiza liquida punta gruesa azul /negro y rojo</t>
  </si>
  <si>
    <r>
      <rPr>
        <b/>
        <sz val="9"/>
        <rFont val="Century Schoolbook"/>
        <family val="1"/>
      </rPr>
      <t>3.</t>
    </r>
    <r>
      <rPr>
        <sz val="9"/>
        <rFont val="Century Schoolbook"/>
        <family val="1"/>
      </rPr>
      <t>-</t>
    </r>
    <r>
      <rPr>
        <sz val="10"/>
        <rFont val="Arial Narrow"/>
        <family val="2"/>
      </rPr>
      <t xml:space="preserve"> Supervisar el logro de resultados o avances de procesos de Investigación y de vinculación con la sociedad.</t>
    </r>
  </si>
  <si>
    <t>N° de procesos de investigación y vinculación supervisados</t>
  </si>
  <si>
    <t>Marcador tiza liquida punta gruesa varios colores</t>
  </si>
  <si>
    <t xml:space="preserve">Cajas </t>
  </si>
  <si>
    <r>
      <rPr>
        <b/>
        <sz val="9"/>
        <rFont val="Century Schoolbook"/>
        <family val="1"/>
      </rPr>
      <t>4.</t>
    </r>
    <r>
      <rPr>
        <sz val="9"/>
        <rFont val="Century Schoolbook"/>
        <family val="1"/>
      </rPr>
      <t>-</t>
    </r>
    <r>
      <rPr>
        <sz val="10"/>
        <rFont val="Arial Narrow"/>
        <family val="2"/>
      </rPr>
      <t xml:space="preserve"> Emitir documentos de planificación académica y curricular.</t>
    </r>
  </si>
  <si>
    <t>N° de documentos planificación académica y curricular emitidos</t>
  </si>
  <si>
    <r>
      <rPr>
        <b/>
        <sz val="9"/>
        <rFont val="Century Schoolbook"/>
        <family val="1"/>
      </rPr>
      <t>1.-</t>
    </r>
    <r>
      <rPr>
        <sz val="10"/>
        <rFont val="Arial Narrow"/>
        <family val="2"/>
      </rPr>
      <t xml:space="preserve"> Reporte de Documentos de planificación académica y curricular entregados.</t>
    </r>
  </si>
  <si>
    <r>
      <t>Sobre manila F</t>
    </r>
    <r>
      <rPr>
        <sz val="10"/>
        <rFont val="Century Schoolbook"/>
        <family val="1"/>
      </rPr>
      <t>4</t>
    </r>
  </si>
  <si>
    <r>
      <t>Sobre manila F</t>
    </r>
    <r>
      <rPr>
        <sz val="10"/>
        <rFont val="Century Schoolbook"/>
        <family val="1"/>
      </rPr>
      <t>5</t>
    </r>
  </si>
  <si>
    <t>N° de propuestas de procesos de Investigación y Vinculación con la sociedad supervisadas</t>
  </si>
  <si>
    <r>
      <rPr>
        <b/>
        <sz val="9"/>
        <rFont val="Century Schoolbook"/>
        <family val="1"/>
      </rPr>
      <t>6.</t>
    </r>
    <r>
      <rPr>
        <sz val="9"/>
        <rFont val="Century Schoolbook"/>
        <family val="1"/>
      </rPr>
      <t>-</t>
    </r>
    <r>
      <rPr>
        <sz val="10"/>
        <rFont val="Arial Narrow"/>
        <family val="2"/>
      </rPr>
      <t xml:space="preserve"> Ejecutar el proceso de evaluación integral del desempeño docente de acuerdo a las directrices emitidas a nivel institucional.</t>
    </r>
  </si>
  <si>
    <t>N° de procesos de evaluación integral del desempeño docente ejecutados</t>
  </si>
  <si>
    <r>
      <rPr>
        <b/>
        <sz val="9"/>
        <rFont val="Century Schoolbook"/>
        <family val="1"/>
      </rPr>
      <t>1.-</t>
    </r>
    <r>
      <rPr>
        <sz val="10"/>
        <rFont val="Arial Narrow"/>
        <family val="2"/>
      </rPr>
      <t xml:space="preserve"> Informe de cumplimiento del proceso de evaluación integral del desempeño docente.</t>
    </r>
  </si>
  <si>
    <t>N° de planificaciones y evaluaciones del Plan Operativo Anual de la FCS entregadas</t>
  </si>
  <si>
    <r>
      <rPr>
        <b/>
        <sz val="9"/>
        <rFont val="Century Schoolbook"/>
        <family val="1"/>
      </rPr>
      <t>9.-</t>
    </r>
    <r>
      <rPr>
        <sz val="10"/>
        <rFont val="Arial Narrow"/>
        <family val="2"/>
      </rPr>
      <t xml:space="preserve"> Organizar el Archivo de gestión.</t>
    </r>
  </si>
  <si>
    <t>N° de carpetas registradas en el inventario documental</t>
  </si>
  <si>
    <t xml:space="preserve">SECRETARIA Y ARCHIVO </t>
  </si>
  <si>
    <r>
      <rPr>
        <b/>
        <sz val="9"/>
        <rFont val="Century Schoolbook"/>
        <family val="1"/>
      </rPr>
      <t>1.-</t>
    </r>
    <r>
      <rPr>
        <sz val="10"/>
        <rFont val="Arial Narrow"/>
        <family val="2"/>
      </rPr>
      <t xml:space="preserve"> Emitir y notificar convocatorias y actas de Consejo Directivo.</t>
    </r>
  </si>
  <si>
    <t>N° de convocatorias y actas de Consejo Directivo emitidas y notificadas</t>
  </si>
  <si>
    <r>
      <rPr>
        <b/>
        <sz val="9"/>
        <rFont val="Century Schoolbook"/>
        <family val="1"/>
      </rPr>
      <t>1.-</t>
    </r>
    <r>
      <rPr>
        <sz val="10"/>
        <rFont val="Arial Narrow"/>
        <family val="2"/>
      </rPr>
      <t xml:space="preserve"> Actuar en la secretaria del Consejo Directivo.
</t>
    </r>
    <r>
      <rPr>
        <b/>
        <sz val="9"/>
        <rFont val="Century Schoolbook"/>
        <family val="1"/>
      </rPr>
      <t>2.-</t>
    </r>
    <r>
      <rPr>
        <sz val="10"/>
        <rFont val="Arial Narrow"/>
        <family val="2"/>
      </rPr>
      <t xml:space="preserve"> Asesorar al Consejo Directivo en temas legales.
</t>
    </r>
    <r>
      <rPr>
        <b/>
        <sz val="9"/>
        <rFont val="Century Schoolbook"/>
        <family val="1"/>
      </rPr>
      <t>3.-</t>
    </r>
    <r>
      <rPr>
        <sz val="10"/>
        <rFont val="Arial Narrow"/>
        <family val="2"/>
      </rPr>
      <t xml:space="preserve"> Convocar, previa disposición de la Decana o Decano, a las sesiones ordinarias y extraordinarias del Consejo Directivo.
</t>
    </r>
    <r>
      <rPr>
        <b/>
        <sz val="9"/>
        <rFont val="Century Schoolbook"/>
        <family val="1"/>
      </rPr>
      <t>4.-</t>
    </r>
    <r>
      <rPr>
        <sz val="10"/>
        <rFont val="Arial Narrow"/>
        <family val="2"/>
      </rPr>
      <t xml:space="preserve"> Preparar y redactar las actas de las sesiones del Consejo Directivo y suscribirlas con la Decana o Decano una vez aprobadas.</t>
    </r>
  </si>
  <si>
    <r>
      <rPr>
        <b/>
        <sz val="9"/>
        <rFont val="Century Schoolbook"/>
        <family val="1"/>
      </rPr>
      <t>1.-</t>
    </r>
    <r>
      <rPr>
        <sz val="10"/>
        <rFont val="Arial Narrow"/>
        <family val="2"/>
      </rPr>
      <t xml:space="preserve"> Reporte de Emisión y notificación de convocatorias y actas de Consejo Directivo.</t>
    </r>
  </si>
  <si>
    <r>
      <rPr>
        <b/>
        <sz val="9"/>
        <rFont val="Century Schoolbook"/>
        <family val="1"/>
      </rPr>
      <t>2.-</t>
    </r>
    <r>
      <rPr>
        <sz val="10"/>
        <rFont val="Arial Narrow"/>
        <family val="2"/>
      </rPr>
      <t xml:space="preserve"> Elaborar y notificar resoluciones de Consejo Directivo.</t>
    </r>
  </si>
  <si>
    <t>N° de resoluciones elaboradas</t>
  </si>
  <si>
    <r>
      <rPr>
        <b/>
        <sz val="9"/>
        <rFont val="Century Schoolbook"/>
        <family val="1"/>
      </rPr>
      <t>1.-</t>
    </r>
    <r>
      <rPr>
        <sz val="10"/>
        <rFont val="Arial Narrow"/>
        <family val="2"/>
      </rPr>
      <t xml:space="preserve"> Preparar y redactar resoluciones de las sesiones del Consejo Directivo y suscribirlas con la Decana o Decano una vez aprobadas.
</t>
    </r>
    <r>
      <rPr>
        <b/>
        <sz val="9"/>
        <rFont val="Century Schoolbook"/>
        <family val="1"/>
      </rPr>
      <t>2.-</t>
    </r>
    <r>
      <rPr>
        <sz val="10"/>
        <rFont val="Arial Narrow"/>
        <family val="2"/>
      </rPr>
      <t xml:space="preserve"> Comunicar las resoluciones del Consejo Directivo a autoridades académicas, coordinadores de carrera, personal académico, estudiantes y entidades u organismos oficiales a los que se refieren las mismas.</t>
    </r>
  </si>
  <si>
    <r>
      <rPr>
        <b/>
        <sz val="9"/>
        <rFont val="Century Schoolbook"/>
        <family val="1"/>
      </rPr>
      <t>1.-</t>
    </r>
    <r>
      <rPr>
        <sz val="10"/>
        <rFont val="Arial Narrow"/>
        <family val="2"/>
      </rPr>
      <t xml:space="preserve"> Reporte de Elaboración y notificación de resoluciones de Consejo Directivo.</t>
    </r>
  </si>
  <si>
    <r>
      <rPr>
        <b/>
        <sz val="9"/>
        <rFont val="Century Schoolbook"/>
        <family val="1"/>
      </rPr>
      <t>3.-</t>
    </r>
    <r>
      <rPr>
        <sz val="10"/>
        <rFont val="Arial Narrow"/>
        <family val="2"/>
      </rPr>
      <t xml:space="preserve"> Emitir informes jurídicos de los procesos disciplinarios, académicos y/o administrativos de la Facultad.</t>
    </r>
  </si>
  <si>
    <t>N° de informes de procesos disciplinarios, académicos y/o administrativos emitidos</t>
  </si>
  <si>
    <r>
      <rPr>
        <b/>
        <sz val="9"/>
        <rFont val="Century Schoolbook"/>
        <family val="1"/>
      </rPr>
      <t>1.-</t>
    </r>
    <r>
      <rPr>
        <sz val="10"/>
        <rFont val="Arial Narrow"/>
        <family val="2"/>
      </rPr>
      <t xml:space="preserve"> Reporte de informes jurídicos de los procesos disciplinarios, académicos y/o administrativo Facultad emitidos.</t>
    </r>
  </si>
  <si>
    <t>* Abg. Servio Ordoñez Mendoza,
  Secretario-Abogado FCS</t>
  </si>
  <si>
    <r>
      <rPr>
        <b/>
        <sz val="9"/>
        <rFont val="Century Schoolbook"/>
        <family val="1"/>
      </rPr>
      <t>4.-</t>
    </r>
    <r>
      <rPr>
        <sz val="10"/>
        <rFont val="Arial Narrow"/>
        <family val="2"/>
      </rPr>
      <t xml:space="preserve"> Emitir y/o legalizar Certificaciones de la Facultad.</t>
    </r>
  </si>
  <si>
    <t>Certificaciones de la Facultad emitidas y/o legalizados.</t>
  </si>
  <si>
    <t>N° de certificaciones legalizadas</t>
  </si>
  <si>
    <r>
      <rPr>
        <b/>
        <sz val="9"/>
        <rFont val="Century Schoolbook"/>
        <family val="1"/>
      </rPr>
      <t>1.-</t>
    </r>
    <r>
      <rPr>
        <sz val="10"/>
        <rFont val="Arial Narrow"/>
        <family val="2"/>
      </rPr>
      <t xml:space="preserve"> Certificar la autenticidad de copias, compulsas o reproducciones de documentos oficiales de la Facultad.</t>
    </r>
  </si>
  <si>
    <t>* Abg. Servio Ordoñez Mendoza,
  Secretario-Abogado FCS
* Coordinaciones de carrera
* UMMOG
* Coordinación Académica
* Subdecanato</t>
  </si>
  <si>
    <r>
      <rPr>
        <b/>
        <sz val="9"/>
        <rFont val="Century Schoolbook"/>
        <family val="1"/>
      </rPr>
      <t>5.-</t>
    </r>
    <r>
      <rPr>
        <b/>
        <sz val="10"/>
        <rFont val="Arial Narrow"/>
        <family val="2"/>
      </rPr>
      <t xml:space="preserve"> </t>
    </r>
    <r>
      <rPr>
        <sz val="10"/>
        <rFont val="Arial Narrow"/>
        <family val="2"/>
      </rPr>
      <t>Registrar y distribuir la correspondencia interna y externa de la facultad.</t>
    </r>
  </si>
  <si>
    <t>N° de correspondencia interna y externa registrada y distribuida</t>
  </si>
  <si>
    <r>
      <rPr>
        <b/>
        <sz val="9"/>
        <rFont val="Century Schoolbook"/>
        <family val="1"/>
      </rPr>
      <t>1.-</t>
    </r>
    <r>
      <rPr>
        <sz val="10"/>
        <rFont val="Arial Narrow"/>
        <family val="2"/>
      </rPr>
      <t xml:space="preserve"> Receptar, ingresar y distribuir los documentos dirigidos a la Unidad Académica.
</t>
    </r>
    <r>
      <rPr>
        <b/>
        <sz val="9"/>
        <rFont val="Century Schoolbook"/>
        <family val="1"/>
      </rPr>
      <t>2.-</t>
    </r>
    <r>
      <rPr>
        <sz val="10"/>
        <rFont val="Arial Narrow"/>
        <family val="2"/>
      </rPr>
      <t xml:space="preserve"> Despachar la correspondencia a usuarios externos de la Unidad Académica.</t>
    </r>
  </si>
  <si>
    <t>N° de planificaciones y evaluaciones entregadas</t>
  </si>
  <si>
    <r>
      <rPr>
        <b/>
        <sz val="9"/>
        <rFont val="Century Schoolbook"/>
        <family val="1"/>
      </rPr>
      <t>7.-</t>
    </r>
    <r>
      <rPr>
        <b/>
        <sz val="10"/>
        <rFont val="Arial Narrow"/>
        <family val="2"/>
      </rPr>
      <t xml:space="preserve"> </t>
    </r>
    <r>
      <rPr>
        <sz val="10"/>
        <rFont val="Arial Narrow"/>
        <family val="2"/>
      </rPr>
      <t>Organizar el Archivo intermedio.</t>
    </r>
  </si>
  <si>
    <t xml:space="preserve">
Archivo intermedio organizado.
</t>
  </si>
  <si>
    <t>N° de documentos inventariados</t>
  </si>
  <si>
    <r>
      <rPr>
        <b/>
        <sz val="9"/>
        <rFont val="Century Schoolbook"/>
        <family val="1"/>
      </rPr>
      <t>1.-</t>
    </r>
    <r>
      <rPr>
        <b/>
        <sz val="10"/>
        <rFont val="Arial Narrow"/>
        <family val="2"/>
      </rPr>
      <t xml:space="preserve"> </t>
    </r>
    <r>
      <rPr>
        <sz val="10"/>
        <rFont val="Arial Narrow"/>
        <family val="2"/>
      </rPr>
      <t>Coordinar y ejecutar los procesos de matriculación en la FCS.</t>
    </r>
  </si>
  <si>
    <t>N° de procesos de matriculación ejecutados</t>
  </si>
  <si>
    <r>
      <t xml:space="preserve">Perforadora semindustrial </t>
    </r>
    <r>
      <rPr>
        <sz val="10"/>
        <rFont val="Century Schoolbook"/>
        <family val="1"/>
      </rPr>
      <t>100</t>
    </r>
    <r>
      <rPr>
        <sz val="10"/>
        <rFont val="Arial Narrow"/>
        <family val="2"/>
      </rPr>
      <t xml:space="preserve"> hojas</t>
    </r>
  </si>
  <si>
    <r>
      <rPr>
        <b/>
        <sz val="9"/>
        <rFont val="Century Schoolbook"/>
        <family val="1"/>
      </rPr>
      <t>2.-</t>
    </r>
    <r>
      <rPr>
        <b/>
        <sz val="10"/>
        <rFont val="Arial Narrow"/>
        <family val="2"/>
      </rPr>
      <t xml:space="preserve"> </t>
    </r>
    <r>
      <rPr>
        <sz val="10"/>
        <rFont val="Arial Narrow"/>
        <family val="2"/>
      </rPr>
      <t>Coordinar y ejecutar los procesos de movilidad estudiantil en la FCS.</t>
    </r>
  </si>
  <si>
    <t>N° de procesos de movilidad ejecutado</t>
  </si>
  <si>
    <t>* Dr. Julio Cisneros León,
  Jefe UMMOG FCS
 * Ing. Ciboney Granda Ordoñez,
  Analista de Estadística</t>
  </si>
  <si>
    <r>
      <rPr>
        <b/>
        <sz val="9"/>
        <rFont val="Century Schoolbook"/>
        <family val="1"/>
      </rPr>
      <t>3.-</t>
    </r>
    <r>
      <rPr>
        <b/>
        <sz val="10"/>
        <rFont val="Arial Narrow"/>
        <family val="2"/>
      </rPr>
      <t xml:space="preserve"> </t>
    </r>
    <r>
      <rPr>
        <sz val="10"/>
        <rFont val="Arial Narrow"/>
        <family val="2"/>
      </rPr>
      <t>Coordinar y ejecutar los procesos de graduación en la FCS.</t>
    </r>
  </si>
  <si>
    <t>N° de proceso de graduación ejecutados</t>
  </si>
  <si>
    <r>
      <rPr>
        <b/>
        <sz val="9"/>
        <rFont val="Century Schoolbook"/>
        <family val="1"/>
      </rPr>
      <t>1.-</t>
    </r>
    <r>
      <rPr>
        <sz val="10"/>
        <rFont val="Arial Narrow"/>
        <family val="2"/>
      </rPr>
      <t xml:space="preserve"> Reporte de estudiantes graduados.
</t>
    </r>
    <r>
      <rPr>
        <b/>
        <sz val="9"/>
        <rFont val="Century Schoolbook"/>
        <family val="1"/>
      </rPr>
      <t>2.-</t>
    </r>
    <r>
      <rPr>
        <sz val="10"/>
        <rFont val="Arial Narrow"/>
        <family val="2"/>
      </rPr>
      <t xml:space="preserve"> Hoja de matricula y reporte de alumnos legalmente matriculados para el proceso de titulación.
</t>
    </r>
    <r>
      <rPr>
        <b/>
        <sz val="9"/>
        <rFont val="Century Schoolbook"/>
        <family val="1"/>
      </rPr>
      <t>3.-</t>
    </r>
    <r>
      <rPr>
        <sz val="10"/>
        <rFont val="Arial Narrow"/>
        <family val="2"/>
      </rPr>
      <t xml:space="preserve"> Registro de asistencia de capacitaciones relacionados a los procesos de titulación.
</t>
    </r>
    <r>
      <rPr>
        <b/>
        <sz val="9"/>
        <rFont val="Century Schoolbook"/>
        <family val="1"/>
      </rPr>
      <t>4.-</t>
    </r>
    <r>
      <rPr>
        <sz val="10"/>
        <rFont val="Arial Narrow"/>
        <family val="2"/>
      </rPr>
      <t xml:space="preserve"> Listado de estudiantes para rendir el examen complexivo con las respetivas firmas de estudiantes, responsables y supervisores.
</t>
    </r>
    <r>
      <rPr>
        <b/>
        <sz val="9"/>
        <rFont val="Century Schoolbook"/>
        <family val="1"/>
      </rPr>
      <t>5.-</t>
    </r>
    <r>
      <rPr>
        <sz val="10"/>
        <rFont val="Arial Narrow"/>
        <family val="2"/>
      </rPr>
      <t xml:space="preserve"> Reportes generados del sistema informático de Titulación de tutores y comités evaluadores enviados al H. Consejo Directivo.
</t>
    </r>
    <r>
      <rPr>
        <b/>
        <sz val="9"/>
        <rFont val="Century Schoolbook"/>
        <family val="1"/>
      </rPr>
      <t>6.-</t>
    </r>
    <r>
      <rPr>
        <sz val="10"/>
        <rFont val="Arial Narrow"/>
        <family val="2"/>
      </rPr>
      <t xml:space="preserve"> Reporte generado del sistema informático donde consta la fecha, hora y lugar de sustentación.
</t>
    </r>
    <r>
      <rPr>
        <b/>
        <sz val="9"/>
        <rFont val="Century Schoolbook"/>
        <family val="1"/>
      </rPr>
      <t>7.-</t>
    </r>
    <r>
      <rPr>
        <sz val="10"/>
        <rFont val="Arial Narrow"/>
        <family val="2"/>
      </rPr>
      <t xml:space="preserve"> Actas de calificaciones de titulación firmadas.
</t>
    </r>
    <r>
      <rPr>
        <b/>
        <sz val="9"/>
        <rFont val="Century Schoolbook"/>
        <family val="1"/>
      </rPr>
      <t>8.-</t>
    </r>
    <r>
      <rPr>
        <sz val="10"/>
        <rFont val="Arial Narrow"/>
        <family val="2"/>
      </rPr>
      <t xml:space="preserve"> Actas consolidadas firmadas.
</t>
    </r>
    <r>
      <rPr>
        <b/>
        <sz val="9"/>
        <rFont val="Century Schoolbook"/>
        <family val="1"/>
      </rPr>
      <t>9.-</t>
    </r>
    <r>
      <rPr>
        <sz val="10"/>
        <rFont val="Arial Narrow"/>
        <family val="2"/>
      </rPr>
      <t xml:space="preserve"> Requisitos recibidos y archivados en el expediente del estudiante.
</t>
    </r>
    <r>
      <rPr>
        <b/>
        <sz val="9"/>
        <rFont val="Century Schoolbook"/>
        <family val="1"/>
      </rPr>
      <t>10.-</t>
    </r>
    <r>
      <rPr>
        <sz val="10"/>
        <rFont val="Arial Narrow"/>
        <family val="2"/>
      </rPr>
      <t xml:space="preserve"> Reporte generado en el SIUTMACH para revisión en Secretaría General.
</t>
    </r>
    <r>
      <rPr>
        <b/>
        <sz val="9"/>
        <rFont val="Century Schoolbook"/>
        <family val="1"/>
      </rPr>
      <t>11.-</t>
    </r>
    <r>
      <rPr>
        <sz val="10"/>
        <rFont val="Arial Narrow"/>
        <family val="2"/>
      </rPr>
      <t xml:space="preserve"> Oficios y correos enviados para el evento de graduación.
</t>
    </r>
    <r>
      <rPr>
        <b/>
        <sz val="9"/>
        <rFont val="Century Schoolbook"/>
        <family val="1"/>
      </rPr>
      <t>12.-</t>
    </r>
    <r>
      <rPr>
        <sz val="10"/>
        <rFont val="Arial Narrow"/>
        <family val="2"/>
      </rPr>
      <t xml:space="preserve"> Reporte de estudiantes graduados.
</t>
    </r>
    <r>
      <rPr>
        <b/>
        <sz val="9"/>
        <rFont val="Century Schoolbook"/>
        <family val="1"/>
      </rPr>
      <t>13.-</t>
    </r>
    <r>
      <rPr>
        <sz val="10"/>
        <rFont val="Arial Narrow"/>
        <family val="2"/>
      </rPr>
      <t xml:space="preserve"> Reporte de Certificados de no adeudar validados en el sistema informático de Titulación o Registro del libro.</t>
    </r>
  </si>
  <si>
    <r>
      <rPr>
        <b/>
        <sz val="9"/>
        <rFont val="Century Schoolbook"/>
        <family val="1"/>
      </rPr>
      <t>4.-</t>
    </r>
    <r>
      <rPr>
        <sz val="10"/>
        <rFont val="Arial Narrow"/>
        <family val="2"/>
      </rPr>
      <t xml:space="preserve"> Coordinar los procesos de registro y/o validación de calificaciones en la FCS.</t>
    </r>
  </si>
  <si>
    <t>Procesos de registro y/o validación de calificaciones coordinados.</t>
  </si>
  <si>
    <t>N° de procesos de registros y/o validación de calificaciones ejecutados</t>
  </si>
  <si>
    <t>Estilete mediano</t>
  </si>
  <si>
    <r>
      <t xml:space="preserve">Cuaderno espiral universitario líneas </t>
    </r>
    <r>
      <rPr>
        <sz val="10"/>
        <rFont val="Century Schoolbook"/>
        <family val="1"/>
      </rPr>
      <t>100</t>
    </r>
    <r>
      <rPr>
        <sz val="10"/>
        <rFont val="Arial Narrow"/>
        <family val="2"/>
      </rPr>
      <t xml:space="preserve"> hojas</t>
    </r>
  </si>
  <si>
    <t xml:space="preserve">Tinta correctora tipo esfero </t>
  </si>
  <si>
    <r>
      <t xml:space="preserve">Cinta de empaque </t>
    </r>
    <r>
      <rPr>
        <sz val="10"/>
        <rFont val="Century Schoolbook"/>
        <family val="1"/>
      </rPr>
      <t>48</t>
    </r>
    <r>
      <rPr>
        <sz val="10"/>
        <rFont val="Arial Narrow"/>
        <family val="2"/>
      </rPr>
      <t>x</t>
    </r>
    <r>
      <rPr>
        <sz val="10"/>
        <rFont val="Century Schoolbook"/>
        <family val="1"/>
      </rPr>
      <t>80</t>
    </r>
    <r>
      <rPr>
        <sz val="10"/>
        <rFont val="Arial Narrow"/>
        <family val="2"/>
      </rPr>
      <t xml:space="preserve"> ydas color transparente</t>
    </r>
  </si>
  <si>
    <r>
      <rPr>
        <b/>
        <sz val="9"/>
        <rFont val="Century Schoolbook"/>
        <family val="1"/>
      </rPr>
      <t>5.-</t>
    </r>
    <r>
      <rPr>
        <sz val="10"/>
        <rFont val="Arial Narrow"/>
        <family val="2"/>
      </rPr>
      <t xml:space="preserve"> Emitir informes técnicos para procesos internos y externos en la FCS.</t>
    </r>
  </si>
  <si>
    <t>Informes técnicos para procesos internos y externos emitidas.</t>
  </si>
  <si>
    <t>N° de Informes técnicos para procesos internos y externos emitidos</t>
  </si>
  <si>
    <r>
      <rPr>
        <b/>
        <sz val="9"/>
        <rFont val="Century Schoolbook"/>
        <family val="1"/>
      </rPr>
      <t>1.-</t>
    </r>
    <r>
      <rPr>
        <sz val="10"/>
        <rFont val="Arial Narrow"/>
        <family val="2"/>
      </rPr>
      <t xml:space="preserve"> Receptar y atender requerimientos de los organismos de control internos y externos.
</t>
    </r>
    <r>
      <rPr>
        <b/>
        <sz val="9"/>
        <rFont val="Century Schoolbook"/>
        <family val="1"/>
      </rPr>
      <t>2.-</t>
    </r>
    <r>
      <rPr>
        <sz val="10"/>
        <rFont val="Arial Narrow"/>
        <family val="2"/>
      </rPr>
      <t xml:space="preserve"> Revisar la información existente en el SIUTMACH y archivo físico.
</t>
    </r>
    <r>
      <rPr>
        <b/>
        <sz val="9"/>
        <rFont val="Century Schoolbook"/>
        <family val="1"/>
      </rPr>
      <t>3.-</t>
    </r>
    <r>
      <rPr>
        <sz val="10"/>
        <rFont val="Arial Narrow"/>
        <family val="2"/>
      </rPr>
      <t xml:space="preserve"> Elaborar informes, reportes solicitados de matrículas, movilidad y graduación.
</t>
    </r>
    <r>
      <rPr>
        <b/>
        <sz val="9"/>
        <rFont val="Century Schoolbook"/>
        <family val="1"/>
      </rPr>
      <t>4.-</t>
    </r>
    <r>
      <rPr>
        <sz val="10"/>
        <rFont val="Arial Narrow"/>
        <family val="2"/>
      </rPr>
      <t xml:space="preserve"> Elaborar informes, reportes solicitados de record académico.</t>
    </r>
  </si>
  <si>
    <r>
      <rPr>
        <b/>
        <sz val="9"/>
        <rFont val="Century Schoolbook"/>
        <family val="1"/>
      </rPr>
      <t>1.-</t>
    </r>
    <r>
      <rPr>
        <sz val="10"/>
        <rFont val="Arial Narrow"/>
        <family val="2"/>
      </rPr>
      <t xml:space="preserve"> Reporte de Informes técnicos presentados.</t>
    </r>
  </si>
  <si>
    <r>
      <t xml:space="preserve">Cinta adhesiva transparente </t>
    </r>
    <r>
      <rPr>
        <sz val="10"/>
        <rFont val="Century Schoolbook"/>
        <family val="1"/>
      </rPr>
      <t>18</t>
    </r>
    <r>
      <rPr>
        <sz val="10"/>
        <rFont val="Arial Narrow"/>
        <family val="2"/>
      </rPr>
      <t>x</t>
    </r>
    <r>
      <rPr>
        <sz val="10"/>
        <rFont val="Century Schoolbook"/>
        <family val="1"/>
      </rPr>
      <t>50</t>
    </r>
    <r>
      <rPr>
        <sz val="10"/>
        <rFont val="Arial Narrow"/>
        <family val="2"/>
      </rPr>
      <t xml:space="preserve"> ydas</t>
    </r>
  </si>
  <si>
    <r>
      <t xml:space="preserve">Ligas </t>
    </r>
    <r>
      <rPr>
        <sz val="10"/>
        <rFont val="Century Schoolbook"/>
        <family val="1"/>
      </rPr>
      <t>8</t>
    </r>
    <r>
      <rPr>
        <sz val="10"/>
        <rFont val="Arial Narrow"/>
        <family val="2"/>
      </rPr>
      <t xml:space="preserve">cm – Funda </t>
    </r>
    <r>
      <rPr>
        <sz val="10"/>
        <rFont val="Century Schoolbook"/>
        <family val="1"/>
      </rPr>
      <t>100</t>
    </r>
    <r>
      <rPr>
        <sz val="10"/>
        <rFont val="Arial Narrow"/>
        <family val="2"/>
      </rPr>
      <t xml:space="preserve"> gr.</t>
    </r>
  </si>
  <si>
    <r>
      <rPr>
        <b/>
        <sz val="9"/>
        <rFont val="Century Schoolbook"/>
        <family val="1"/>
      </rPr>
      <t>1.-</t>
    </r>
    <r>
      <rPr>
        <sz val="10"/>
        <rFont val="Arial Narrow"/>
        <family val="2"/>
      </rPr>
      <t xml:space="preserve"> Elaborar Planificación Operativa Anual.
</t>
    </r>
    <r>
      <rPr>
        <b/>
        <sz val="9"/>
        <rFont val="Century Schoolbook"/>
        <family val="1"/>
      </rPr>
      <t>2.-</t>
    </r>
    <r>
      <rPr>
        <sz val="10"/>
        <rFont val="Arial Narrow"/>
        <family val="2"/>
      </rPr>
      <t xml:space="preserve"> Autoevaluar Planificación Operativa Anual.</t>
    </r>
  </si>
  <si>
    <t xml:space="preserve">Resaltador color Amarillo </t>
  </si>
  <si>
    <r>
      <t xml:space="preserve">Goma liquida </t>
    </r>
    <r>
      <rPr>
        <sz val="10"/>
        <rFont val="Century Schoolbook"/>
        <family val="1"/>
      </rPr>
      <t>250</t>
    </r>
    <r>
      <rPr>
        <sz val="10"/>
        <rFont val="Arial Narrow"/>
        <family val="2"/>
      </rPr>
      <t>gr</t>
    </r>
  </si>
  <si>
    <r>
      <rPr>
        <b/>
        <sz val="9"/>
        <rFont val="Century Schoolbook"/>
        <family val="1"/>
      </rPr>
      <t>7.-</t>
    </r>
    <r>
      <rPr>
        <b/>
        <sz val="10"/>
        <rFont val="Arial Narrow"/>
        <family val="2"/>
      </rPr>
      <t xml:space="preserve"> </t>
    </r>
    <r>
      <rPr>
        <sz val="10"/>
        <rFont val="Arial Narrow"/>
        <family val="2"/>
      </rPr>
      <t>Organizar el archivo de gestión de la UMMOG-FCS.</t>
    </r>
  </si>
  <si>
    <t>N° de carpetas registradas en el inventario documental de la UMMOG-FCS</t>
  </si>
  <si>
    <r>
      <rPr>
        <b/>
        <sz val="9"/>
        <rFont val="Century Schoolbook"/>
        <family val="1"/>
      </rPr>
      <t>1.-</t>
    </r>
    <r>
      <rPr>
        <sz val="10"/>
        <rFont val="Arial Narrow"/>
        <family val="2"/>
      </rPr>
      <t xml:space="preserve"> Receptar oficios.
</t>
    </r>
    <r>
      <rPr>
        <b/>
        <sz val="9"/>
        <rFont val="Century Schoolbook"/>
        <family val="1"/>
      </rPr>
      <t>2.-</t>
    </r>
    <r>
      <rPr>
        <sz val="10"/>
        <rFont val="Arial Narrow"/>
        <family val="2"/>
      </rPr>
      <t xml:space="preserve"> Elaborar y despachar oficios.
</t>
    </r>
    <r>
      <rPr>
        <b/>
        <sz val="9"/>
        <rFont val="Century Schoolbook"/>
        <family val="1"/>
      </rPr>
      <t>3.-</t>
    </r>
    <r>
      <rPr>
        <sz val="10"/>
        <rFont val="Arial Narrow"/>
        <family val="2"/>
      </rPr>
      <t xml:space="preserve"> Registrar oficios enviados y recibidos en el SIUTMACH.
</t>
    </r>
    <r>
      <rPr>
        <b/>
        <sz val="9"/>
        <rFont val="Century Schoolbook"/>
        <family val="1"/>
      </rPr>
      <t>4.-</t>
    </r>
    <r>
      <rPr>
        <sz val="10"/>
        <rFont val="Arial Narrow"/>
        <family val="2"/>
      </rPr>
      <t xml:space="preserve"> Consolidar expediente de estudiantes.
</t>
    </r>
    <r>
      <rPr>
        <b/>
        <sz val="9"/>
        <rFont val="Century Schoolbook"/>
        <family val="1"/>
      </rPr>
      <t>5.-</t>
    </r>
    <r>
      <rPr>
        <sz val="10"/>
        <rFont val="Arial Narrow"/>
        <family val="2"/>
      </rPr>
      <t xml:space="preserve"> Archivar cronológicamente los oficios, resoluciones y expedientes de estudiantes y/o graduados.
</t>
    </r>
    <r>
      <rPr>
        <b/>
        <sz val="9"/>
        <rFont val="Century Schoolbook"/>
        <family val="1"/>
      </rPr>
      <t>6.-</t>
    </r>
    <r>
      <rPr>
        <sz val="10"/>
        <rFont val="Arial Narrow"/>
        <family val="2"/>
      </rPr>
      <t xml:space="preserve"> Archivar Expedientes de Actas de Calificaciones.</t>
    </r>
  </si>
  <si>
    <t>* Dr. Julio Cisneros León,
  Jefe UMMOG FCS
 * Lic. Jenny Vélez Balandra,
  Analista administrativo UMMOG
 * Lic. Andrea Mejía Ramírez,
  Analista de Estadística</t>
  </si>
  <si>
    <r>
      <t xml:space="preserve">Aprieta papeles tipo pinza </t>
    </r>
    <r>
      <rPr>
        <sz val="10"/>
        <rFont val="Century Schoolbook"/>
        <family val="1"/>
      </rPr>
      <t>51</t>
    </r>
    <r>
      <rPr>
        <sz val="10"/>
        <rFont val="Arial Narrow"/>
        <family val="2"/>
      </rPr>
      <t>mm</t>
    </r>
  </si>
  <si>
    <t>Tinta para almohadilla y sellos</t>
  </si>
  <si>
    <t xml:space="preserve">Marcador tiza liquida punta gruesa Negro, Azul, Rojo </t>
  </si>
  <si>
    <t>ARTES PLASTICAS</t>
  </si>
  <si>
    <r>
      <rPr>
        <b/>
        <sz val="9"/>
        <rFont val="Century Schoolbook"/>
        <family val="1"/>
      </rPr>
      <t>1.-</t>
    </r>
    <r>
      <rPr>
        <sz val="10"/>
        <rFont val="Arial Narrow"/>
        <family val="2"/>
      </rPr>
      <t xml:space="preserve"> Coordinar la ejecución de los procesos académicos.</t>
    </r>
  </si>
  <si>
    <t>Ejecución de los procesos académicos coordinados.</t>
  </si>
  <si>
    <t>N° de procesos académicos realizados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</si>
  <si>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</si>
  <si>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t>
    </r>
  </si>
  <si>
    <t>* Lic. Lenin Romero Espinoza,
  Coordinador de la Carrera
* Docentes de colectivos de carrera</t>
  </si>
  <si>
    <t>N° de Proyectos de investigación y vinculación con la sociedad ejecutados</t>
  </si>
  <si>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
</t>
    </r>
    <r>
      <rPr>
        <b/>
        <sz val="9"/>
        <rFont val="Century Schoolbook"/>
        <family val="1"/>
      </rPr>
      <t>3.-</t>
    </r>
    <r>
      <rPr>
        <sz val="10"/>
        <rFont val="Arial Narrow"/>
        <family val="2"/>
      </rPr>
      <t xml:space="preserve"> Elaborar de guías de los resultados de aprendizaje en las practicas de vinculación y preprofesionales.</t>
    </r>
  </si>
  <si>
    <r>
      <rPr>
        <b/>
        <sz val="9"/>
        <rFont val="Century Schoolbook"/>
        <family val="1"/>
      </rPr>
      <t>3.-</t>
    </r>
    <r>
      <rPr>
        <b/>
        <sz val="10"/>
        <rFont val="Arial Narrow"/>
        <family val="2"/>
      </rPr>
      <t xml:space="preserve"> </t>
    </r>
    <r>
      <rPr>
        <sz val="10"/>
        <rFont val="Arial Narrow"/>
        <family val="2"/>
      </rPr>
      <t>Presentar la Planificación Operativa Anual y Evaluación de la Planificación Operativa Anual.</t>
    </r>
  </si>
  <si>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Evaluaciones de la Planificación Operativa Anual de la carrera.</t>
    </r>
  </si>
  <si>
    <t>COMUNICACIÓN</t>
  </si>
  <si>
    <t>* Lic. Lizette Lazo,
  Coordinadora de la Carrera
* Docentes de colectivos de carrera</t>
  </si>
  <si>
    <r>
      <rPr>
        <b/>
        <sz val="9"/>
        <rFont val="Century Schoolbook"/>
        <family val="1"/>
      </rPr>
      <t>1.-</t>
    </r>
    <r>
      <rPr>
        <sz val="10"/>
        <rFont val="Arial Narrow"/>
        <family val="2"/>
      </rPr>
      <t xml:space="preserve"> Desarrollar los Reportes de avances de proyecto vinculación / investigación.
</t>
    </r>
    <r>
      <rPr>
        <b/>
        <sz val="9"/>
        <rFont val="Century Schoolbook"/>
        <family val="1"/>
      </rPr>
      <t>2.-</t>
    </r>
    <r>
      <rPr>
        <sz val="10"/>
        <rFont val="Arial Narrow"/>
        <family val="2"/>
      </rPr>
      <t xml:space="preserve"> Registrar a estudiantes de vinculación.
</t>
    </r>
    <r>
      <rPr>
        <b/>
        <sz val="9"/>
        <rFont val="Century Schoolbook"/>
        <family val="1"/>
      </rPr>
      <t>3.-</t>
    </r>
    <r>
      <rPr>
        <sz val="10"/>
        <rFont val="Arial Narrow"/>
        <family val="2"/>
      </rPr>
      <t xml:space="preserve"> Realizar la Asignación de docentes (Distributivo).</t>
    </r>
  </si>
  <si>
    <r>
      <rPr>
        <b/>
        <sz val="9"/>
        <rFont val="Century Schoolbook"/>
        <family val="1"/>
      </rPr>
      <t>3.-</t>
    </r>
    <r>
      <rPr>
        <sz val="10"/>
        <rFont val="Arial Narrow"/>
        <family val="2"/>
      </rPr>
      <t xml:space="preserve"> Presentar la Planificación Operativa Anual y Evaluación de la Planificación Operativa Anual.</t>
    </r>
  </si>
  <si>
    <t>DERECHO</t>
  </si>
  <si>
    <t>NO APLIICA</t>
  </si>
  <si>
    <t>* Abg. William Gabriel Orellana Izurieta,
  Coordinador de Carrera
* Coordinador de Titulación</t>
  </si>
  <si>
    <t>* Abg. William Gabriel Orellana Izurieta,
  Coordinador de Carrera
* Docentes</t>
  </si>
  <si>
    <t>* Coordinador del Consultorio Jurídico Gratuito de la UTMACH</t>
  </si>
  <si>
    <t>EDUCACIÓN BÁSICA</t>
  </si>
  <si>
    <t>* Lic. Nasly Tinoco Cuenca,
  Coordinadora de Carrera
* Colectivo de Docentes</t>
  </si>
  <si>
    <r>
      <rPr>
        <b/>
        <sz val="9"/>
        <rFont val="Century Schoolbook"/>
        <family val="1"/>
      </rPr>
      <t>1.-</t>
    </r>
    <r>
      <rPr>
        <sz val="10"/>
        <rFont val="Arial Narrow"/>
        <family val="2"/>
      </rPr>
      <t xml:space="preserve"> Reporte del estado actual del resultado y avances de los procesos de Investigación y de vinculación con la sociedad.</t>
    </r>
  </si>
  <si>
    <t>* Lic. Nasly Tinoco Cuenca,
  Coordinadora de Carrera</t>
  </si>
  <si>
    <t>EDUCACIÓN INICIAL</t>
  </si>
  <si>
    <t>* Dra. Consuelo Reyes Cedeño,
  Coordinadora de la Carrera
* Docentes de colectivos de carrera</t>
  </si>
  <si>
    <t>GESTION AMBIENTAL</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</si>
  <si>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Coordinar las pasantías y prácticas preprofesionales con los colectivos académicos, en coordinación con el VINCOPP.
</t>
    </r>
    <r>
      <rPr>
        <b/>
        <sz val="9"/>
        <rFont val="Century Schoolbook"/>
        <family val="1"/>
      </rPr>
      <t>8.-</t>
    </r>
    <r>
      <rPr>
        <sz val="10"/>
        <rFont val="Arial Narrow"/>
        <family val="2"/>
      </rPr>
      <t xml:space="preserve"> Condensar información de cumplimiento de indicadores para la evaluación y acreditación de la carrera.</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</si>
  <si>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Distributivos elaborados.
</t>
    </r>
    <r>
      <rPr>
        <b/>
        <sz val="9"/>
        <rFont val="Century Schoolbook"/>
        <family val="1"/>
      </rPr>
      <t>3.-</t>
    </r>
    <r>
      <rPr>
        <sz val="10"/>
        <rFont val="Arial Narrow"/>
        <family val="2"/>
      </rPr>
      <t xml:space="preserve"> Horarios elaborados.
</t>
    </r>
    <r>
      <rPr>
        <b/>
        <sz val="9"/>
        <rFont val="Century Schoolbook"/>
        <family val="1"/>
      </rPr>
      <t>4.-</t>
    </r>
    <r>
      <rPr>
        <sz val="10"/>
        <rFont val="Arial Narrow"/>
        <family val="2"/>
      </rPr>
      <t xml:space="preserve"> Oficios enviados.
</t>
    </r>
    <r>
      <rPr>
        <b/>
        <sz val="9"/>
        <rFont val="Century Schoolbook"/>
        <family val="1"/>
      </rPr>
      <t>5.-</t>
    </r>
    <r>
      <rPr>
        <sz val="10"/>
        <rFont val="Arial Narrow"/>
        <family val="2"/>
      </rPr>
      <t xml:space="preserve"> Certificados para justificar inasistencias.
</t>
    </r>
    <r>
      <rPr>
        <b/>
        <sz val="9"/>
        <rFont val="Century Schoolbook"/>
        <family val="1"/>
      </rPr>
      <t>6.-</t>
    </r>
    <r>
      <rPr>
        <sz val="10"/>
        <rFont val="Arial Narrow"/>
        <family val="2"/>
      </rPr>
      <t xml:space="preserve"> Informes de titulación.
</t>
    </r>
    <r>
      <rPr>
        <b/>
        <sz val="9"/>
        <rFont val="Century Schoolbook"/>
        <family val="1"/>
      </rPr>
      <t>7.-</t>
    </r>
    <r>
      <rPr>
        <sz val="10"/>
        <rFont val="Arial Narrow"/>
        <family val="2"/>
      </rPr>
      <t xml:space="preserve"> Informes semestrales de prácticas preprofesionales.
</t>
    </r>
    <r>
      <rPr>
        <b/>
        <sz val="9"/>
        <rFont val="Century Schoolbook"/>
        <family val="1"/>
      </rPr>
      <t>8.-</t>
    </r>
    <r>
      <rPr>
        <sz val="10"/>
        <rFont val="Arial Narrow"/>
        <family val="2"/>
      </rPr>
      <t xml:space="preserve"> Programas de prácticas preprofesionales entregados para aprobación.
</t>
    </r>
    <r>
      <rPr>
        <b/>
        <sz val="9"/>
        <rFont val="Century Schoolbook"/>
        <family val="1"/>
      </rPr>
      <t>9.-</t>
    </r>
    <r>
      <rPr>
        <sz val="10"/>
        <rFont val="Arial Narrow"/>
        <family val="2"/>
      </rPr>
      <t xml:space="preserve"> Informes semestrales de avance de indicadores.</t>
    </r>
  </si>
  <si>
    <t>* Ing. Alex Luna Florin,
  Coordinador de la Carrera
* Docentes de colectivos de carrera</t>
  </si>
  <si>
    <r>
      <t xml:space="preserve">
</t>
    </r>
    <r>
      <rPr>
        <b/>
        <sz val="9"/>
        <rFont val="Century Schoolbook"/>
        <family val="1"/>
      </rPr>
      <t>1.-</t>
    </r>
    <r>
      <rPr>
        <sz val="10"/>
        <rFont val="Arial Narrow"/>
        <family val="2"/>
      </rPr>
      <t xml:space="preserve"> Plan Operativo Anual y Evaluación del POA.
</t>
    </r>
  </si>
  <si>
    <t>PEDAGOGÍA DE LA ACTIVIDAD FÍSICA Y DEPORTE</t>
  </si>
  <si>
    <t>* Lic. Héctor Rivas Cun,
  Coordinador de carrera
* Docentes colectivo de prácticas preprofesionales
* Docentes colectivo de gestión de calidad
* Docentes colectivo de titulación</t>
  </si>
  <si>
    <r>
      <rPr>
        <b/>
        <sz val="9"/>
        <rFont val="Century Schoolbook"/>
        <family val="1"/>
      </rPr>
      <t>2.</t>
    </r>
    <r>
      <rPr>
        <sz val="9"/>
        <rFont val="Century Schoolbook"/>
        <family val="1"/>
      </rPr>
      <t>-</t>
    </r>
    <r>
      <rPr>
        <sz val="10"/>
        <rFont val="Arial Narrow"/>
        <family val="2"/>
      </rPr>
      <t xml:space="preserve"> Elaborar las propuestas de procesos de Investigación y Vinculación con la sociedad.</t>
    </r>
  </si>
  <si>
    <r>
      <rPr>
        <b/>
        <sz val="9"/>
        <rFont val="Century Schoolbook"/>
        <family val="1"/>
      </rPr>
      <t>1.-</t>
    </r>
    <r>
      <rPr>
        <sz val="10"/>
        <rFont val="Arial Narrow"/>
        <family val="2"/>
      </rPr>
      <t xml:space="preserve"> Coordinar reuniones con los docentes involucrados para la elaboración del proyecto de vinculación.
</t>
    </r>
    <r>
      <rPr>
        <b/>
        <sz val="9"/>
        <rFont val="Century Schoolbook"/>
        <family val="1"/>
      </rPr>
      <t>2.-</t>
    </r>
    <r>
      <rPr>
        <sz val="10"/>
        <rFont val="Arial Narrow"/>
        <family val="2"/>
      </rPr>
      <t xml:space="preserve"> Asistir a reuniones con el personal del departamento de VINCOPP.
</t>
    </r>
    <r>
      <rPr>
        <b/>
        <sz val="9"/>
        <rFont val="Century Schoolbook"/>
        <family val="1"/>
      </rPr>
      <t>3.-</t>
    </r>
    <r>
      <rPr>
        <sz val="10"/>
        <rFont val="Arial Narrow"/>
        <family val="2"/>
      </rPr>
      <t xml:space="preserve"> Recolectar de datos en las instituciones donde se van a realizar los proyectos.</t>
    </r>
  </si>
  <si>
    <r>
      <rPr>
        <b/>
        <sz val="9"/>
        <rFont val="Century Schoolbook"/>
        <family val="1"/>
      </rPr>
      <t>1.-</t>
    </r>
    <r>
      <rPr>
        <sz val="10"/>
        <rFont val="Arial Narrow"/>
        <family val="2"/>
      </rPr>
      <t xml:space="preserve"> Acta de reuniones con el colectivo para avance del proyecto.
</t>
    </r>
    <r>
      <rPr>
        <b/>
        <sz val="9"/>
        <rFont val="Century Schoolbook"/>
        <family val="1"/>
      </rPr>
      <t>2.-</t>
    </r>
    <r>
      <rPr>
        <sz val="10"/>
        <rFont val="Arial Narrow"/>
        <family val="2"/>
      </rPr>
      <t xml:space="preserve"> Registros asistencia a reuniones con VINCOPP.
</t>
    </r>
    <r>
      <rPr>
        <b/>
        <sz val="9"/>
        <rFont val="Century Schoolbook"/>
        <family val="1"/>
      </rPr>
      <t>3.-</t>
    </r>
    <r>
      <rPr>
        <sz val="10"/>
        <rFont val="Arial Narrow"/>
        <family val="2"/>
      </rPr>
      <t xml:space="preserve"> Propuesta de Proyecto de Investigación y Vinculación con la sociedad.</t>
    </r>
  </si>
  <si>
    <t>* Lic. Héctor Rivas Cun,
  Coordinador de carrera
* Docentes colectivo de Vincopp</t>
  </si>
  <si>
    <t>* Lic. Héctor Rivas Cun,
  Coordinador de carrera</t>
  </si>
  <si>
    <t>PEDAGOGÍA DE LAS CIENCIAS EXPERIMENTALES</t>
  </si>
  <si>
    <t>* Ing. Jorge Valarezo Castro,
  Coordinador de la Carrera
* Docentes de colectivos de carrera</t>
  </si>
  <si>
    <t>N° de Proyectos de investigación y vinculación con la sociedad coordinados</t>
  </si>
  <si>
    <t>PEDAGOGÍA DE LOS IDIOMAS NACIONALES Y EXTRANJEROS</t>
  </si>
  <si>
    <t>* Lic. John Chamba Zambrano,
  Coordinador de carrera
* Docentes colectivo de prácticas preprofesionales
* Docentes colectivo de gestión de calidad
* Docentes colectivo de titulación
* Docentes de colectivos de carrera</t>
  </si>
  <si>
    <r>
      <rPr>
        <b/>
        <sz val="9"/>
        <rFont val="Century Schoolbook"/>
        <family val="1"/>
      </rPr>
      <t>2.-</t>
    </r>
    <r>
      <rPr>
        <b/>
        <sz val="10"/>
        <rFont val="Arial Narrow"/>
        <family val="2"/>
      </rPr>
      <t xml:space="preserve"> </t>
    </r>
    <r>
      <rPr>
        <sz val="10"/>
        <rFont val="Arial Narrow"/>
        <family val="2"/>
      </rPr>
      <t>Elaborar de propuestas de procesos de Investigación y Vinculación con la sociedad.</t>
    </r>
  </si>
  <si>
    <t>Propuestas de procesos de Investigación y Vinculación con la sociedad: Proyecto de vinculación.</t>
  </si>
  <si>
    <r>
      <rPr>
        <b/>
        <sz val="9"/>
        <rFont val="Century Schoolbook"/>
        <family val="1"/>
      </rPr>
      <t>1.-</t>
    </r>
    <r>
      <rPr>
        <sz val="10"/>
        <rFont val="Arial Narrow"/>
        <family val="2"/>
      </rPr>
      <t xml:space="preserve"> Convocar a reuniones con los docentes involucrados para la elaboración del proyecto de vinculación.
</t>
    </r>
    <r>
      <rPr>
        <b/>
        <sz val="9"/>
        <rFont val="Century Schoolbook"/>
        <family val="1"/>
      </rPr>
      <t>2.-</t>
    </r>
    <r>
      <rPr>
        <sz val="10"/>
        <rFont val="Arial Narrow"/>
        <family val="2"/>
      </rPr>
      <t xml:space="preserve"> Asistir a reuniones con el personal del departamento de VINCOPP.
</t>
    </r>
    <r>
      <rPr>
        <b/>
        <sz val="9"/>
        <rFont val="Century Schoolbook"/>
        <family val="1"/>
      </rPr>
      <t>3.-</t>
    </r>
    <r>
      <rPr>
        <sz val="10"/>
        <rFont val="Arial Narrow"/>
        <family val="2"/>
      </rPr>
      <t xml:space="preserve"> Recolectar datos en las instituciones donde se van a realizar los proyectos.</t>
    </r>
  </si>
  <si>
    <r>
      <rPr>
        <b/>
        <sz val="9"/>
        <rFont val="Century Schoolbook"/>
        <family val="1"/>
      </rPr>
      <t>1.-</t>
    </r>
    <r>
      <rPr>
        <sz val="10"/>
        <rFont val="Arial Narrow"/>
        <family val="2"/>
      </rPr>
      <t xml:space="preserve"> Acta de reuniones con el colectivo para avance del proyecto.
</t>
    </r>
    <r>
      <rPr>
        <b/>
        <sz val="9"/>
        <rFont val="Century Schoolbook"/>
        <family val="1"/>
      </rPr>
      <t>2.-</t>
    </r>
    <r>
      <rPr>
        <sz val="10"/>
        <rFont val="Arial Narrow"/>
        <family val="2"/>
      </rPr>
      <t xml:space="preserve"> Actas y asistencia a reuniones con VINCOPP.
</t>
    </r>
    <r>
      <rPr>
        <b/>
        <sz val="9"/>
        <rFont val="Century Schoolbook"/>
        <family val="1"/>
      </rPr>
      <t>3.-</t>
    </r>
    <r>
      <rPr>
        <sz val="10"/>
        <rFont val="Arial Narrow"/>
        <family val="2"/>
      </rPr>
      <t xml:space="preserve"> Proyecto final presentado para aprobación.</t>
    </r>
  </si>
  <si>
    <t>* Lic. John Chamba Zambrano,
  Coordinador de carrera
* Docentes colectivo de Vincopp
* Docentes de colectivos de carrera</t>
  </si>
  <si>
    <t>* Lic. John Chamba Zambrano,
  Coordinador de la Carrera</t>
  </si>
  <si>
    <t>Diseñar carreras y programas de postgrado que respondan a los requerimientos del radio de influencia de la UTMACH.</t>
  </si>
  <si>
    <r>
      <rPr>
        <b/>
        <sz val="9"/>
        <rFont val="Century Schoolbook"/>
        <family val="1"/>
      </rPr>
      <t>4.-</t>
    </r>
    <r>
      <rPr>
        <sz val="10"/>
        <rFont val="Arial Narrow"/>
        <family val="2"/>
      </rPr>
      <t xml:space="preserve"> Presentar de documentos de planificación académica y curricular.</t>
    </r>
  </si>
  <si>
    <t>Documento de planificación académica y curricular: Programa de maestría.</t>
  </si>
  <si>
    <t>N° de Programa de maestría</t>
  </si>
  <si>
    <r>
      <rPr>
        <b/>
        <sz val="9"/>
        <rFont val="Century Schoolbook"/>
        <family val="1"/>
      </rPr>
      <t>1.-</t>
    </r>
    <r>
      <rPr>
        <sz val="10"/>
        <rFont val="Arial Narrow"/>
        <family val="2"/>
      </rPr>
      <t xml:space="preserve"> Convocar a reuniones con los docentes involucrados en la elaboración del programa de maestría.
</t>
    </r>
    <r>
      <rPr>
        <b/>
        <sz val="9"/>
        <rFont val="Century Schoolbook"/>
        <family val="1"/>
      </rPr>
      <t>2.-</t>
    </r>
    <r>
      <rPr>
        <sz val="10"/>
        <rFont val="Arial Narrow"/>
        <family val="2"/>
      </rPr>
      <t xml:space="preserve"> Asistir a reuniones con el centro de post grado.
</t>
    </r>
    <r>
      <rPr>
        <b/>
        <sz val="9"/>
        <rFont val="Century Schoolbook"/>
        <family val="1"/>
      </rPr>
      <t>3.-</t>
    </r>
    <r>
      <rPr>
        <sz val="10"/>
        <rFont val="Arial Narrow"/>
        <family val="2"/>
      </rPr>
      <t xml:space="preserve"> Presentar el programa de maestría para ser aprobado.</t>
    </r>
  </si>
  <si>
    <r>
      <rPr>
        <b/>
        <sz val="9"/>
        <rFont val="Century Schoolbook"/>
        <family val="1"/>
      </rPr>
      <t>1.-</t>
    </r>
    <r>
      <rPr>
        <sz val="10"/>
        <rFont val="Arial Narrow"/>
        <family val="2"/>
      </rPr>
      <t xml:space="preserve"> Programa de maestría aprobado con resolución.</t>
    </r>
  </si>
  <si>
    <t>* Lic. John Chamba Zambrano,
  Coordinador de la Carrera
* Docentes de colectivos de carrera</t>
  </si>
  <si>
    <t>PSICOPEDAGOGÍA</t>
  </si>
  <si>
    <r>
      <rPr>
        <b/>
        <sz val="9"/>
        <rFont val="Century Schoolbook"/>
        <family val="1"/>
      </rPr>
      <t>1.-</t>
    </r>
    <r>
      <rPr>
        <b/>
        <sz val="10"/>
        <rFont val="Arial Narrow"/>
        <family val="2"/>
      </rPr>
      <t xml:space="preserve"> </t>
    </r>
    <r>
      <rPr>
        <sz val="10"/>
        <rFont val="Arial Narrow"/>
        <family val="2"/>
      </rPr>
      <t>Coordinar la ejecución de los procesos académicos.</t>
    </r>
  </si>
  <si>
    <t>* Psic. Rosa Salamea Nieto,
  Coordinadora de la Carrera
* Docentes de los colectivos de carrera</t>
  </si>
  <si>
    <t>PSICOLOGÍA CLÍNICA</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</si>
  <si>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Coordinar las pasantías y prácticas preprofesionales con los colectivos académicos, en coordinación con el VINCOPP.
</t>
    </r>
    <r>
      <rPr>
        <b/>
        <sz val="9"/>
        <rFont val="Century Schoolbook"/>
        <family val="1"/>
      </rPr>
      <t>8.-</t>
    </r>
    <r>
      <rPr>
        <sz val="10"/>
        <rFont val="Arial Narrow"/>
        <family val="2"/>
      </rPr>
      <t xml:space="preserve"> Condensar información de cumplimiento de indicadores para la evaluación y acreditación de la carrera.
</t>
    </r>
    <r>
      <rPr>
        <b/>
        <sz val="9"/>
        <rFont val="Century Schoolbook"/>
        <family val="1"/>
      </rPr>
      <t>9.-</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</si>
  <si>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t>
    </r>
  </si>
  <si>
    <t>SOCIOLOGÍA</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</si>
  <si>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conformada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</si>
  <si>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Soc. Francisco Sánchez Flores,
  Coordinador de la Carrera
* Docentes de colectivos de carrera</t>
  </si>
  <si>
    <r>
      <rPr>
        <b/>
        <sz val="9"/>
        <rFont val="Century Schoolbook"/>
        <family val="1"/>
      </rPr>
      <t>3.-</t>
    </r>
    <r>
      <rPr>
        <b/>
        <sz val="10"/>
        <rFont val="Arial Narrow"/>
        <family val="2"/>
      </rPr>
      <t xml:space="preserve"> </t>
    </r>
    <r>
      <rPr>
        <sz val="10"/>
        <rFont val="Arial Narrow"/>
        <family val="2"/>
      </rPr>
      <t>Emitir documentos de planificación académica y curricular, desde la carrera de sociología.</t>
    </r>
  </si>
  <si>
    <t>N° de documentos emitidos</t>
  </si>
  <si>
    <r>
      <rPr>
        <b/>
        <sz val="9"/>
        <rFont val="Century Schoolbook"/>
        <family val="1"/>
      </rPr>
      <t>1.-</t>
    </r>
    <r>
      <rPr>
        <sz val="10"/>
        <rFont val="Arial Narrow"/>
        <family val="2"/>
      </rPr>
      <t xml:space="preserve"> Reporte de Documentos de planificación académica y curricular emitidos.</t>
    </r>
  </si>
  <si>
    <r>
      <rPr>
        <b/>
        <sz val="9"/>
        <rFont val="Century Schoolbook"/>
        <family val="1"/>
      </rPr>
      <t>4.-</t>
    </r>
    <r>
      <rPr>
        <b/>
        <sz val="10"/>
        <rFont val="Arial Narrow"/>
        <family val="2"/>
      </rPr>
      <t xml:space="preserve"> </t>
    </r>
    <r>
      <rPr>
        <sz val="10"/>
        <rFont val="Arial Narrow"/>
        <family val="2"/>
      </rPr>
      <t>Presentar la Planificación Operativa Anual y Evaluación de la Planificación Operativa Anual.</t>
    </r>
  </si>
  <si>
    <t>TRABAJO SOCIAL</t>
  </si>
  <si>
    <t>* Lcdo. Miguel Ángel Ramón Pineda,
  Coordinador de la Carrera
* Docentes de colectivos de carrera</t>
  </si>
  <si>
    <t>TOTAL POA FCS 2020:</t>
  </si>
  <si>
    <t>TOTAL PRESUPUESTO ESTIMATIVO FCS 2020:</t>
  </si>
  <si>
    <t>RESUMEN PRESUPUESTO ESTIMADO DE LA FCS 2020</t>
  </si>
  <si>
    <r>
      <t xml:space="preserve">FUENTE </t>
    </r>
    <r>
      <rPr>
        <sz val="11"/>
        <rFont val="Century Schoolbook"/>
        <family val="1"/>
      </rPr>
      <t>1</t>
    </r>
  </si>
  <si>
    <r>
      <t xml:space="preserve">FUENTE </t>
    </r>
    <r>
      <rPr>
        <sz val="11"/>
        <rFont val="Century Schoolbook"/>
        <family val="1"/>
      </rPr>
      <t>2</t>
    </r>
  </si>
  <si>
    <r>
      <t xml:space="preserve">FUENTE </t>
    </r>
    <r>
      <rPr>
        <sz val="11"/>
        <rFont val="Century Schoolbook"/>
        <family val="1"/>
      </rPr>
      <t>3</t>
    </r>
  </si>
  <si>
    <r>
      <rPr>
        <sz val="11"/>
        <rFont val="Century Schoolbook"/>
        <family val="1"/>
      </rPr>
      <t>53</t>
    </r>
    <r>
      <rPr>
        <sz val="11"/>
        <rFont val="Arial Narrow"/>
        <family val="2"/>
      </rPr>
      <t xml:space="preserve"> Bienes y Servicios de Consumo</t>
    </r>
  </si>
  <si>
    <r>
      <rPr>
        <sz val="11"/>
        <rFont val="Century Schoolbook"/>
        <family val="1"/>
      </rPr>
      <t>84</t>
    </r>
    <r>
      <rPr>
        <sz val="11"/>
        <rFont val="Arial Narrow"/>
        <family val="2"/>
      </rPr>
      <t xml:space="preserve"> Bienes de Larga Duración</t>
    </r>
  </si>
  <si>
    <r>
      <rPr>
        <sz val="11"/>
        <rFont val="Century Schoolbook"/>
        <family val="1"/>
      </rPr>
      <t>99</t>
    </r>
    <r>
      <rPr>
        <sz val="11"/>
        <rFont val="Arial Narrow"/>
        <family val="2"/>
      </rPr>
      <t xml:space="preserve"> Otros Pasivos</t>
    </r>
  </si>
  <si>
    <t>Grapadora</t>
  </si>
  <si>
    <t>164 82 00 000 001</t>
  </si>
  <si>
    <t>FORMACIÓN Y GESTIÓN ACADÉMICA</t>
  </si>
  <si>
    <t>Membrecías</t>
  </si>
  <si>
    <t>DIRECCIÓN DE NIVELACIÓN Y ADMISIÓN</t>
  </si>
  <si>
    <t xml:space="preserve">Procesos de matricula de los estudiantes admitidos por el ente rector de la política pública de la educación superior gestionado. </t>
  </si>
  <si>
    <t>* Ing. MANUEL LÓPEZ FEIJÓO,
  Director de Nivelación y Admisión de la UTMACH
* Ing. DIANA  MUÑOZ,
  Analista Administrativa
* Ing. JAIRO JIMENEZ CONTRERAS,
  Analista Informático</t>
  </si>
  <si>
    <t xml:space="preserve">MATERIALES DE OFICINA </t>
  </si>
  <si>
    <t xml:space="preserve">UNIDADES </t>
  </si>
  <si>
    <t>ESFEROGRAFICO NEGRO PUNTA FINA*</t>
  </si>
  <si>
    <t>OEI 5</t>
  </si>
  <si>
    <t>“Capacitar a los profesores en el ejercicio de la docencia, la investigación formativa y la generación de textos y libros”</t>
  </si>
  <si>
    <r>
      <rPr>
        <b/>
        <sz val="9"/>
        <rFont val="Century Schoolbook"/>
        <family val="1"/>
      </rPr>
      <t>2.-</t>
    </r>
    <r>
      <rPr>
        <sz val="10"/>
        <rFont val="Arial Narrow"/>
        <family val="2"/>
      </rPr>
      <t xml:space="preserve"> Supervisar la ejecución del proceso de admisión y/o nivelación.</t>
    </r>
  </si>
  <si>
    <t>Ejecución del proceso de Admisión y/o nivelación supervisado.</t>
  </si>
  <si>
    <t>N° de estudiantes que aprueban el curso de nivelación de carrera</t>
  </si>
  <si>
    <t xml:space="preserve">MATERIALES DE ASEO </t>
  </si>
  <si>
    <t xml:space="preserve">CANECA </t>
  </si>
  <si>
    <t>ESCOBA DE PLASTICO FIBRA SUAVE</t>
  </si>
  <si>
    <t>UNIDADES</t>
  </si>
  <si>
    <r>
      <t xml:space="preserve">LIQUIDO (SPRAY) LIMPIA MUEBLES FRASCO </t>
    </r>
    <r>
      <rPr>
        <sz val="10"/>
        <color theme="1"/>
        <rFont val="Century Schoolbook"/>
        <family val="1"/>
      </rPr>
      <t>1000</t>
    </r>
    <r>
      <rPr>
        <sz val="10"/>
        <color theme="1"/>
        <rFont val="Arial Narrow"/>
        <family val="2"/>
      </rPr>
      <t xml:space="preserve"> CC</t>
    </r>
  </si>
  <si>
    <t>AMBIENTAL CONCENTRADO LIQUIDO CANECA*</t>
  </si>
  <si>
    <r>
      <t xml:space="preserve">AMBIENTAL VARIAS FRAGANCIAS EN AEROSOL </t>
    </r>
    <r>
      <rPr>
        <sz val="10"/>
        <color theme="1"/>
        <rFont val="Century Schoolbook"/>
        <family val="1"/>
      </rPr>
      <t>400</t>
    </r>
    <r>
      <rPr>
        <sz val="10"/>
        <color theme="1"/>
        <rFont val="Arial Narrow"/>
        <family val="2"/>
      </rPr>
      <t xml:space="preserve"> CC</t>
    </r>
  </si>
  <si>
    <r>
      <t xml:space="preserve">FRANELA CORTADA </t>
    </r>
    <r>
      <rPr>
        <sz val="10"/>
        <color theme="1"/>
        <rFont val="Century Schoolbook"/>
        <family val="1"/>
      </rPr>
      <t>1</t>
    </r>
    <r>
      <rPr>
        <sz val="10"/>
        <color theme="1"/>
        <rFont val="Arial Narrow"/>
        <family val="2"/>
      </rPr>
      <t xml:space="preserve"> METRO</t>
    </r>
  </si>
  <si>
    <r>
      <t xml:space="preserve">INSECTICIDA AEROSOL </t>
    </r>
    <r>
      <rPr>
        <sz val="10"/>
        <color theme="1"/>
        <rFont val="Century Schoolbook"/>
        <family val="1"/>
      </rPr>
      <t>400</t>
    </r>
    <r>
      <rPr>
        <sz val="10"/>
        <color theme="1"/>
        <rFont val="Arial Narrow"/>
        <family val="2"/>
      </rPr>
      <t xml:space="preserve"> CC</t>
    </r>
  </si>
  <si>
    <r>
      <t xml:space="preserve">FUNDA DE BASURA USO INDUSTRIAL NEGRA </t>
    </r>
    <r>
      <rPr>
        <sz val="10"/>
        <color theme="1"/>
        <rFont val="Century Schoolbook"/>
        <family val="1"/>
      </rPr>
      <t>35</t>
    </r>
    <r>
      <rPr>
        <sz val="10"/>
        <color theme="1"/>
        <rFont val="Arial Narrow"/>
        <family val="2"/>
      </rPr>
      <t>"X</t>
    </r>
    <r>
      <rPr>
        <sz val="10"/>
        <color theme="1"/>
        <rFont val="Century Schoolbook"/>
        <family val="1"/>
      </rPr>
      <t>47</t>
    </r>
    <r>
      <rPr>
        <sz val="10"/>
        <color theme="1"/>
        <rFont val="Arial Narrow"/>
        <family val="2"/>
      </rPr>
      <t>"</t>
    </r>
  </si>
  <si>
    <r>
      <t xml:space="preserve">FUNDA DE BASURA NEGRA </t>
    </r>
    <r>
      <rPr>
        <sz val="10"/>
        <color theme="1"/>
        <rFont val="Century Schoolbook"/>
        <family val="1"/>
      </rPr>
      <t>39</t>
    </r>
    <r>
      <rPr>
        <sz val="10"/>
        <color theme="1"/>
        <rFont val="Arial Narrow"/>
        <family val="2"/>
      </rPr>
      <t>X</t>
    </r>
    <r>
      <rPr>
        <sz val="10"/>
        <color theme="1"/>
        <rFont val="Century Schoolbook"/>
        <family val="1"/>
      </rPr>
      <t>50</t>
    </r>
  </si>
  <si>
    <r>
      <t xml:space="preserve">FUNDA DE BASURA DOMESTICA NEGRA </t>
    </r>
    <r>
      <rPr>
        <sz val="10"/>
        <color theme="1"/>
        <rFont val="Century Schoolbook"/>
        <family val="1"/>
      </rPr>
      <t>23</t>
    </r>
    <r>
      <rPr>
        <sz val="10"/>
        <color theme="1"/>
        <rFont val="Arial Narrow"/>
        <family val="2"/>
      </rPr>
      <t>"X</t>
    </r>
    <r>
      <rPr>
        <sz val="10"/>
        <color theme="1"/>
        <rFont val="Century Schoolbook"/>
        <family val="1"/>
      </rPr>
      <t>28</t>
    </r>
    <r>
      <rPr>
        <sz val="10"/>
        <color theme="1"/>
        <rFont val="Arial Narrow"/>
        <family val="2"/>
      </rPr>
      <t>"</t>
    </r>
  </si>
  <si>
    <r>
      <t xml:space="preserve">JABÓN LÍQUIDO DE FUNDA PARA RECARGAR DISPENSADOR </t>
    </r>
    <r>
      <rPr>
        <sz val="10"/>
        <color theme="1"/>
        <rFont val="Century Schoolbook"/>
        <family val="1"/>
      </rPr>
      <t>800</t>
    </r>
    <r>
      <rPr>
        <sz val="10"/>
        <color theme="1"/>
        <rFont val="Arial Narrow"/>
        <family val="2"/>
      </rPr>
      <t xml:space="preserve"> ML</t>
    </r>
  </si>
  <si>
    <t xml:space="preserve">PAQUETE </t>
  </si>
  <si>
    <r>
      <t xml:space="preserve">PAÑO DE LIMPIEZA PARA SUPERFICIES </t>
    </r>
    <r>
      <rPr>
        <sz val="10"/>
        <color theme="1"/>
        <rFont val="Century Schoolbook"/>
        <family val="1"/>
      </rPr>
      <t>10</t>
    </r>
    <r>
      <rPr>
        <sz val="10"/>
        <color theme="1"/>
        <rFont val="Arial Narrow"/>
        <family val="2"/>
      </rPr>
      <t xml:space="preserve"> UNIDADES</t>
    </r>
  </si>
  <si>
    <t>RECOGEDOR DE BASURA</t>
  </si>
  <si>
    <r>
      <t xml:space="preserve">PAPEL TOALLA DE MANOS BLANCO EN Z </t>
    </r>
    <r>
      <rPr>
        <sz val="10"/>
        <color theme="1"/>
        <rFont val="Century Schoolbook"/>
        <family val="1"/>
      </rPr>
      <t>150</t>
    </r>
    <r>
      <rPr>
        <sz val="10"/>
        <color theme="1"/>
        <rFont val="Arial Narrow"/>
        <family val="2"/>
      </rPr>
      <t xml:space="preserve"> UNIDADES*</t>
    </r>
  </si>
  <si>
    <t>PAQUETES</t>
  </si>
  <si>
    <t>AGENDA EJECUTIVA*</t>
  </si>
  <si>
    <r>
      <t xml:space="preserve">LAPIZ HB CON GOMA CAJA </t>
    </r>
    <r>
      <rPr>
        <sz val="10"/>
        <color theme="1"/>
        <rFont val="Century Schoolbook"/>
        <family val="1"/>
      </rPr>
      <t>12</t>
    </r>
    <r>
      <rPr>
        <sz val="10"/>
        <color theme="1"/>
        <rFont val="Arial Narrow"/>
        <family val="2"/>
      </rPr>
      <t xml:space="preserve"> UNIDADES*</t>
    </r>
  </si>
  <si>
    <r>
      <t xml:space="preserve">LIGAS </t>
    </r>
    <r>
      <rPr>
        <sz val="10"/>
        <color theme="1"/>
        <rFont val="Century Schoolbook"/>
        <family val="1"/>
      </rPr>
      <t>8</t>
    </r>
    <r>
      <rPr>
        <sz val="10"/>
        <color theme="1"/>
        <rFont val="Arial Narrow"/>
        <family val="2"/>
      </rPr>
      <t xml:space="preserve"> CM FUNDA DE </t>
    </r>
    <r>
      <rPr>
        <sz val="10"/>
        <color theme="1"/>
        <rFont val="Century Schoolbook"/>
        <family val="1"/>
      </rPr>
      <t>1</t>
    </r>
    <r>
      <rPr>
        <sz val="10"/>
        <color theme="1"/>
        <rFont val="Arial Narrow"/>
        <family val="2"/>
      </rPr>
      <t xml:space="preserve"> KG</t>
    </r>
  </si>
  <si>
    <t xml:space="preserve">FUNDA </t>
  </si>
  <si>
    <t>PARES DE PILAS AA (ALCALINA)*</t>
  </si>
  <si>
    <t>PARES DE PILAS AAA (ALCALINA)</t>
  </si>
  <si>
    <r>
      <t>SEPARADORES PLÁSTICOS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t>
    </r>
  </si>
  <si>
    <r>
      <t xml:space="preserve">APRIETA PAPELES TIPO PINZA </t>
    </r>
    <r>
      <rPr>
        <sz val="10"/>
        <color theme="1"/>
        <rFont val="Century Schoolbook"/>
        <family val="1"/>
      </rPr>
      <t>51</t>
    </r>
    <r>
      <rPr>
        <sz val="10"/>
        <color theme="1"/>
        <rFont val="Arial Narrow"/>
        <family val="2"/>
      </rPr>
      <t xml:space="preserve"> MM</t>
    </r>
  </si>
  <si>
    <r>
      <t xml:space="preserve">APRIETA PAPELES TIPO PINZA </t>
    </r>
    <r>
      <rPr>
        <sz val="10"/>
        <color theme="1"/>
        <rFont val="Century Schoolbook"/>
        <family val="1"/>
      </rPr>
      <t>32</t>
    </r>
    <r>
      <rPr>
        <sz val="10"/>
        <color theme="1"/>
        <rFont val="Arial Narrow"/>
        <family val="2"/>
      </rPr>
      <t xml:space="preserve"> MM</t>
    </r>
  </si>
  <si>
    <r>
      <t xml:space="preserve">APRIETA PAPELES TIPO PINZA </t>
    </r>
    <r>
      <rPr>
        <sz val="10"/>
        <color theme="1"/>
        <rFont val="Century Schoolbook"/>
        <family val="1"/>
      </rPr>
      <t>19</t>
    </r>
    <r>
      <rPr>
        <sz val="10"/>
        <color theme="1"/>
        <rFont val="Arial Narrow"/>
        <family val="2"/>
      </rPr>
      <t xml:space="preserve"> MM</t>
    </r>
  </si>
  <si>
    <r>
      <t xml:space="preserve">APRIETA PAPELES TIPO PINZA </t>
    </r>
    <r>
      <rPr>
        <sz val="10"/>
        <color theme="1"/>
        <rFont val="Century Schoolbook"/>
        <family val="1"/>
      </rPr>
      <t>41</t>
    </r>
    <r>
      <rPr>
        <sz val="10"/>
        <color theme="1"/>
        <rFont val="Arial Narrow"/>
        <family val="2"/>
      </rPr>
      <t xml:space="preserve"> MM</t>
    </r>
  </si>
  <si>
    <r>
      <t xml:space="preserve">APRIETA PAPELES TIPO PINZA </t>
    </r>
    <r>
      <rPr>
        <sz val="10"/>
        <color theme="1"/>
        <rFont val="Century Schoolbook"/>
        <family val="1"/>
      </rPr>
      <t>25</t>
    </r>
    <r>
      <rPr>
        <sz val="10"/>
        <color theme="1"/>
        <rFont val="Arial Narrow"/>
        <family val="2"/>
      </rPr>
      <t xml:space="preserve"> MM</t>
    </r>
  </si>
  <si>
    <r>
      <t xml:space="preserve">CUADERNO ESPIRAL UNIVERSITARIO CUADROS </t>
    </r>
    <r>
      <rPr>
        <sz val="10"/>
        <color theme="1"/>
        <rFont val="Century Schoolbook"/>
        <family val="1"/>
      </rPr>
      <t>100</t>
    </r>
    <r>
      <rPr>
        <sz val="10"/>
        <color theme="1"/>
        <rFont val="Arial Narrow"/>
        <family val="2"/>
      </rPr>
      <t xml:space="preserve"> HOJAS</t>
    </r>
  </si>
  <si>
    <r>
      <t>SOBRE MANILA F</t>
    </r>
    <r>
      <rPr>
        <sz val="10"/>
        <color theme="1"/>
        <rFont val="Century Schoolbook"/>
        <family val="1"/>
      </rPr>
      <t>5</t>
    </r>
  </si>
  <si>
    <r>
      <t>SOBRE MANILA F</t>
    </r>
    <r>
      <rPr>
        <sz val="10"/>
        <color theme="1"/>
        <rFont val="Century Schoolbook"/>
        <family val="1"/>
      </rPr>
      <t>4</t>
    </r>
  </si>
  <si>
    <r>
      <t>SOBRE MANILA F</t>
    </r>
    <r>
      <rPr>
        <sz val="10"/>
        <color theme="1"/>
        <rFont val="Century Schoolbook"/>
        <family val="1"/>
      </rPr>
      <t>3</t>
    </r>
  </si>
  <si>
    <t>TABLA PARA APUNTES (APOYAMANOS) MADERA*</t>
  </si>
  <si>
    <r>
      <t xml:space="preserve">TIJERA GRANDE DE </t>
    </r>
    <r>
      <rPr>
        <sz val="10"/>
        <color theme="1"/>
        <rFont val="Century Schoolbook"/>
        <family val="1"/>
      </rPr>
      <t>8</t>
    </r>
    <r>
      <rPr>
        <sz val="10"/>
        <color theme="1"/>
        <rFont val="Arial Narrow"/>
        <family val="2"/>
      </rPr>
      <t xml:space="preserve"> PULG.</t>
    </r>
  </si>
  <si>
    <t>CERA PARA DEDOS/CREMA CONTAR BILLETES (GRANDE)*</t>
  </si>
  <si>
    <r>
      <t xml:space="preserve">CLIPS STANDAR </t>
    </r>
    <r>
      <rPr>
        <sz val="10"/>
        <color theme="1"/>
        <rFont val="Century Schoolbook"/>
        <family val="1"/>
      </rPr>
      <t>32</t>
    </r>
    <r>
      <rPr>
        <sz val="10"/>
        <color theme="1"/>
        <rFont val="Arial Narrow"/>
        <family val="2"/>
      </rPr>
      <t xml:space="preserve"> MM METALICOS</t>
    </r>
  </si>
  <si>
    <r>
      <t xml:space="preserve">CLIPS MARIPOSA CAJA DE </t>
    </r>
    <r>
      <rPr>
        <sz val="10"/>
        <color theme="1"/>
        <rFont val="Century Schoolbook"/>
        <family val="1"/>
      </rPr>
      <t>50</t>
    </r>
    <r>
      <rPr>
        <sz val="10"/>
        <color theme="1"/>
        <rFont val="Arial Narrow"/>
        <family val="2"/>
      </rPr>
      <t xml:space="preserve"> UNIDADES*</t>
    </r>
  </si>
  <si>
    <t xml:space="preserve">PAQUETES </t>
  </si>
  <si>
    <r>
      <t xml:space="preserve">NOTAS ADHESIVAS TAMANO </t>
    </r>
    <r>
      <rPr>
        <sz val="10"/>
        <color theme="1"/>
        <rFont val="Century Schoolbook"/>
        <family val="1"/>
      </rPr>
      <t>3</t>
    </r>
    <r>
      <rPr>
        <sz val="10"/>
        <color theme="1"/>
        <rFont val="Arial Narrow"/>
        <family val="2"/>
      </rPr>
      <t>X</t>
    </r>
    <r>
      <rPr>
        <sz val="10"/>
        <color theme="1"/>
        <rFont val="Century Schoolbook"/>
        <family val="1"/>
      </rPr>
      <t>5</t>
    </r>
    <r>
      <rPr>
        <sz val="10"/>
        <color theme="1"/>
        <rFont val="Arial Narrow"/>
        <family val="2"/>
      </rPr>
      <t xml:space="preserve"> PULG</t>
    </r>
  </si>
  <si>
    <r>
      <t xml:space="preserve">LIBROS DE ACTAS (BITACORA) DE </t>
    </r>
    <r>
      <rPr>
        <sz val="10"/>
        <color theme="1"/>
        <rFont val="Century Schoolbook"/>
        <family val="1"/>
      </rPr>
      <t>200</t>
    </r>
    <r>
      <rPr>
        <sz val="10"/>
        <color theme="1"/>
        <rFont val="Arial Narrow"/>
        <family val="2"/>
      </rPr>
      <t xml:space="preserve"> HOJAS</t>
    </r>
  </si>
  <si>
    <r>
      <t xml:space="preserve">CINTA ADHESIVA TRANSPARENTE </t>
    </r>
    <r>
      <rPr>
        <sz val="10"/>
        <color theme="1"/>
        <rFont val="Century Schoolbook"/>
        <family val="1"/>
      </rPr>
      <t>18</t>
    </r>
    <r>
      <rPr>
        <sz val="10"/>
        <color theme="1"/>
        <rFont val="Arial Narrow"/>
        <family val="2"/>
      </rPr>
      <t xml:space="preserve"> X </t>
    </r>
    <r>
      <rPr>
        <sz val="10"/>
        <color theme="1"/>
        <rFont val="Century Schoolbook"/>
        <family val="1"/>
      </rPr>
      <t>25</t>
    </r>
    <r>
      <rPr>
        <sz val="10"/>
        <color theme="1"/>
        <rFont val="Arial Narrow"/>
        <family val="2"/>
      </rPr>
      <t xml:space="preserve"> YDAS</t>
    </r>
  </si>
  <si>
    <t>SEÑALADORES TIPO BANDERITAS*</t>
  </si>
  <si>
    <t xml:space="preserve">VARIOS </t>
  </si>
  <si>
    <t>Gestionar, a partir de las redes y convenios interinstitucionales, la participación de los grupos de investigación consolidados en proyectos con financiamiento externo.</t>
  </si>
  <si>
    <r>
      <rPr>
        <b/>
        <sz val="9"/>
        <rFont val="Century Schoolbook"/>
        <family val="1"/>
      </rPr>
      <t>3.-</t>
    </r>
    <r>
      <rPr>
        <sz val="10"/>
        <rFont val="Arial Narrow"/>
        <family val="2"/>
      </rPr>
      <t xml:space="preserve"> Presentar el Plan Operativo Anual y Evaluación de la Planificación Operativa Anual.</t>
    </r>
  </si>
  <si>
    <t>N° de POA y Evaluaciones del POA entregadas</t>
  </si>
  <si>
    <r>
      <rPr>
        <b/>
        <sz val="9"/>
        <rFont val="Century Schoolbook"/>
        <family val="1"/>
      </rPr>
      <t>1.-</t>
    </r>
    <r>
      <rPr>
        <sz val="10"/>
        <rFont val="Arial Narrow"/>
        <family val="2"/>
      </rPr>
      <t xml:space="preserve"> Elaborar requerimientos de bienes de la Dirección de nivelación de carrera, establecido en el Plan Operativo Anual.
</t>
    </r>
    <r>
      <rPr>
        <b/>
        <sz val="9"/>
        <rFont val="Century Schoolbook"/>
        <family val="1"/>
      </rPr>
      <t>2.-</t>
    </r>
    <r>
      <rPr>
        <sz val="10"/>
        <rFont val="Arial Narrow"/>
        <family val="2"/>
      </rPr>
      <t xml:space="preserve"> Recopilar las evidencias de la evaluación del POA.
</t>
    </r>
    <r>
      <rPr>
        <b/>
        <sz val="9"/>
        <rFont val="Century Schoolbook"/>
        <family val="1"/>
      </rPr>
      <t>3.-</t>
    </r>
    <r>
      <rPr>
        <sz val="10"/>
        <rFont val="Arial Narrow"/>
        <family val="2"/>
      </rPr>
      <t xml:space="preserve"> Entregar los resultados de la evaluación del POA.</t>
    </r>
  </si>
  <si>
    <t>* Ing. MANUEL LÓPEZ FEIJÓO,
  Director de Nivelación y Admisión de la UTMACH,
* Ing. DIANA  MUÑOZ,
  Analista Administrativa,
* Ing. JAIRO JIMENEZ CONTRERAS,
  Analista Informático</t>
  </si>
  <si>
    <r>
      <rPr>
        <b/>
        <sz val="9"/>
        <rFont val="Century Schoolbook"/>
        <family val="1"/>
      </rPr>
      <t>4.-</t>
    </r>
    <r>
      <rPr>
        <sz val="10"/>
        <rFont val="Arial Narrow"/>
        <family val="2"/>
      </rPr>
      <t xml:space="preserve"> Organizar el Archivo de gestión.</t>
    </r>
  </si>
  <si>
    <t xml:space="preserve"> Archivo de gestión organizado.</t>
  </si>
  <si>
    <t>N° de comunicaciones archivadas de la Dirección de Nivelación y Admisión, en el inventario documental</t>
  </si>
  <si>
    <r>
      <rPr>
        <b/>
        <sz val="9"/>
        <rFont val="Century Schoolbook"/>
        <family val="1"/>
      </rPr>
      <t>1.-</t>
    </r>
    <r>
      <rPr>
        <sz val="10"/>
        <rFont val="Arial Narrow"/>
        <family val="2"/>
      </rPr>
      <t xml:space="preserve"> Registrar la documentación de la Dirección de Nivelación y Admisión.
</t>
    </r>
    <r>
      <rPr>
        <b/>
        <sz val="9"/>
        <rFont val="Century Schoolbook"/>
        <family val="1"/>
      </rPr>
      <t>2.-</t>
    </r>
    <r>
      <rPr>
        <sz val="10"/>
        <rFont val="Arial Narrow"/>
        <family val="2"/>
      </rPr>
      <t xml:space="preserve"> Archivar la documentación de la Dirección de Nivelación y Admisión.</t>
    </r>
  </si>
  <si>
    <r>
      <t xml:space="preserve">REGLA PLÁSTICA </t>
    </r>
    <r>
      <rPr>
        <sz val="10"/>
        <color theme="1"/>
        <rFont val="Century Schoolbook"/>
        <family val="1"/>
      </rPr>
      <t>30</t>
    </r>
    <r>
      <rPr>
        <sz val="10"/>
        <color theme="1"/>
        <rFont val="Arial Narrow"/>
        <family val="2"/>
      </rPr>
      <t xml:space="preserve"> CM</t>
    </r>
  </si>
  <si>
    <t>TOTAL POA DIRECCIÓN DE NIVELACIÓN Y ADMISIÓN 2020:</t>
  </si>
  <si>
    <t>TOTAL PRESUPUESTO ESTIMATIVO DIRECCIÓN DE NIVELACIÓN Y ADMISIÓN 2020:</t>
  </si>
  <si>
    <t>RESUMEN PRESUPUESTO ESTIMADO DE LA DIRECCIÓN DE NIVELACIÓN Y ADMISIÓN 2020</t>
  </si>
  <si>
    <t>CENTRO DE POSGRADOS</t>
  </si>
  <si>
    <t>OEI 09</t>
  </si>
  <si>
    <t>Diseñar carreras y programas de posgrado que respondan a los requerimientos del radio de influencia de la UTMACH.</t>
  </si>
  <si>
    <t xml:space="preserve">NO APLICA </t>
  </si>
  <si>
    <r>
      <rPr>
        <b/>
        <sz val="9"/>
        <rFont val="Century Schoolbook"/>
        <family val="1"/>
      </rPr>
      <t>1.-</t>
    </r>
    <r>
      <rPr>
        <sz val="10"/>
        <rFont val="Arial Narrow"/>
        <family val="2"/>
      </rPr>
      <t xml:space="preserve"> Coordinar de proceso del Diseño y/o rediseño de la Oferta de Posgrado.</t>
    </r>
  </si>
  <si>
    <t>Proceso de Diseño y/o rediseño de la Oferta de Posgrado, coordinado.</t>
  </si>
  <si>
    <t>N° de programas diseñados y/o rediseñados de posgrado</t>
  </si>
  <si>
    <r>
      <rPr>
        <b/>
        <sz val="9"/>
        <rFont val="Century Schoolbook"/>
        <family val="1"/>
      </rPr>
      <t>1.-</t>
    </r>
    <r>
      <rPr>
        <sz val="10"/>
        <rFont val="Arial Narrow"/>
        <family val="2"/>
      </rPr>
      <t xml:space="preserve"> Seleccionar la Comisión de Diseño Curricular del programa.
</t>
    </r>
    <r>
      <rPr>
        <b/>
        <sz val="9"/>
        <rFont val="Century Schoolbook"/>
        <family val="1"/>
      </rPr>
      <t>2.-</t>
    </r>
    <r>
      <rPr>
        <sz val="10"/>
        <rFont val="Arial Narrow"/>
        <family val="2"/>
      </rPr>
      <t xml:space="preserve"> Proponer un perfil para el proyecto de diseño de maestría.
</t>
    </r>
    <r>
      <rPr>
        <b/>
        <sz val="9"/>
        <rFont val="Century Schoolbook"/>
        <family val="1"/>
      </rPr>
      <t>3.-</t>
    </r>
    <r>
      <rPr>
        <sz val="10"/>
        <rFont val="Arial Narrow"/>
        <family val="2"/>
      </rPr>
      <t xml:space="preserve"> Desarrollar del estudio de pertinencia.
</t>
    </r>
    <r>
      <rPr>
        <b/>
        <sz val="9"/>
        <rFont val="Century Schoolbook"/>
        <family val="1"/>
      </rPr>
      <t>4.-</t>
    </r>
    <r>
      <rPr>
        <sz val="10"/>
        <rFont val="Arial Narrow"/>
        <family val="2"/>
      </rPr>
      <t xml:space="preserve"> Desarrollar el estudio de demanda.
</t>
    </r>
    <r>
      <rPr>
        <b/>
        <sz val="9"/>
        <rFont val="Century Schoolbook"/>
        <family val="1"/>
      </rPr>
      <t>5.-</t>
    </r>
    <r>
      <rPr>
        <sz val="10"/>
        <rFont val="Arial Narrow"/>
        <family val="2"/>
      </rPr>
      <t xml:space="preserve"> Realizar el Diseño Curricular apegado a la Guía para la presentación de programas de posgrado emitido por el CES.
</t>
    </r>
    <r>
      <rPr>
        <b/>
        <sz val="9"/>
        <rFont val="Century Schoolbook"/>
        <family val="1"/>
      </rPr>
      <t>6.-</t>
    </r>
    <r>
      <rPr>
        <sz val="10"/>
        <rFont val="Arial Narrow"/>
        <family val="2"/>
      </rPr>
      <t xml:space="preserve"> Presentar el documento final y sus anexos para su aprobación en el CP, CU y CES.
</t>
    </r>
    <r>
      <rPr>
        <b/>
        <sz val="9"/>
        <rFont val="Century Schoolbook"/>
        <family val="1"/>
      </rPr>
      <t>7.-</t>
    </r>
    <r>
      <rPr>
        <sz val="10"/>
        <rFont val="Arial Narrow"/>
        <family val="2"/>
      </rPr>
      <t xml:space="preserve"> Atender las observaciones derivadas del facilitador académico externo, SENESCYT y CES.    </t>
    </r>
    <r>
      <rPr>
        <b/>
        <sz val="9"/>
        <rFont val="Century Schoolbook"/>
        <family val="1"/>
      </rPr>
      <t>8.-</t>
    </r>
    <r>
      <rPr>
        <sz val="10"/>
        <rFont val="Arial Narrow"/>
        <family val="2"/>
      </rPr>
      <t xml:space="preserve"> Solicitar al Consejo de Posgrado el ajuste curricular pertinente con la debida justificación.
</t>
    </r>
    <r>
      <rPr>
        <b/>
        <sz val="9"/>
        <rFont val="Century Schoolbook"/>
        <family val="1"/>
      </rPr>
      <t>9.-</t>
    </r>
    <r>
      <rPr>
        <sz val="10"/>
        <rFont val="Arial Narrow"/>
        <family val="2"/>
      </rPr>
      <t xml:space="preserve"> Gestionar el ajuste curricular ante el CP y CU.</t>
    </r>
  </si>
  <si>
    <r>
      <rPr>
        <b/>
        <sz val="9"/>
        <rFont val="Century Schoolbook"/>
        <family val="1"/>
      </rPr>
      <t>1.-</t>
    </r>
    <r>
      <rPr>
        <sz val="10"/>
        <rFont val="Arial Narrow"/>
        <family val="2"/>
      </rPr>
      <t xml:space="preserve"> Resolución del Consejo de Directivo de la Unidad Académica con el equipo de diseño y perfil del proyecto.
</t>
    </r>
    <r>
      <rPr>
        <b/>
        <sz val="9"/>
        <rFont val="Century Schoolbook"/>
        <family val="1"/>
      </rPr>
      <t>2.-</t>
    </r>
    <r>
      <rPr>
        <sz val="10"/>
        <rFont val="Arial Narrow"/>
        <family val="2"/>
      </rPr>
      <t xml:space="preserve"> Resolución de aprobación del perfil del proyecto de programa de maestría emitido por el del Consejo de Posgrado.
</t>
    </r>
    <r>
      <rPr>
        <b/>
        <sz val="9"/>
        <rFont val="Century Schoolbook"/>
        <family val="1"/>
      </rPr>
      <t>3.-</t>
    </r>
    <r>
      <rPr>
        <sz val="10"/>
        <rFont val="Arial Narrow"/>
        <family val="2"/>
      </rPr>
      <t xml:space="preserve"> Documento final con el estudio de pertinencia.
</t>
    </r>
    <r>
      <rPr>
        <b/>
        <sz val="9"/>
        <rFont val="Century Schoolbook"/>
        <family val="1"/>
      </rPr>
      <t>4.-</t>
    </r>
    <r>
      <rPr>
        <sz val="10"/>
        <rFont val="Arial Narrow"/>
        <family val="2"/>
      </rPr>
      <t xml:space="preserve"> Documento final del estudio de demanda.
</t>
    </r>
    <r>
      <rPr>
        <b/>
        <sz val="9"/>
        <rFont val="Century Schoolbook"/>
        <family val="1"/>
      </rPr>
      <t>5.-</t>
    </r>
    <r>
      <rPr>
        <sz val="10"/>
        <rFont val="Arial Narrow"/>
        <family val="2"/>
      </rPr>
      <t xml:space="preserve"> Diseño del programa según Guía para la presentación de programas de posgrado emitido por el CES.
</t>
    </r>
    <r>
      <rPr>
        <b/>
        <sz val="9"/>
        <rFont val="Century Schoolbook"/>
        <family val="1"/>
      </rPr>
      <t>6.-</t>
    </r>
    <r>
      <rPr>
        <sz val="10"/>
        <rFont val="Arial Narrow"/>
        <family val="2"/>
      </rPr>
      <t xml:space="preserve"> Resoluciones de aprobación del Programa de maestría emitidos por el CP, CU y el CES.
</t>
    </r>
    <r>
      <rPr>
        <b/>
        <sz val="9"/>
        <rFont val="Century Schoolbook"/>
        <family val="1"/>
      </rPr>
      <t>7.-</t>
    </r>
    <r>
      <rPr>
        <sz val="10"/>
        <rFont val="Arial Narrow"/>
        <family val="2"/>
      </rPr>
      <t xml:space="preserve"> Oficio con la solicitud y justificativo del ajuste curricular de la maestría, emitido por el coordinador académico del programa.
</t>
    </r>
    <r>
      <rPr>
        <b/>
        <sz val="9"/>
        <rFont val="Century Schoolbook"/>
        <family val="1"/>
      </rPr>
      <t>8.-</t>
    </r>
    <r>
      <rPr>
        <sz val="10"/>
        <rFont val="Arial Narrow"/>
        <family val="2"/>
      </rPr>
      <t xml:space="preserve"> Resolución de aprobación del ajuste curricular emitido por el CP y el CU.
</t>
    </r>
    <r>
      <rPr>
        <b/>
        <sz val="9"/>
        <rFont val="Century Schoolbook"/>
        <family val="1"/>
      </rPr>
      <t>9.-</t>
    </r>
    <r>
      <rPr>
        <sz val="10"/>
        <rFont val="Arial Narrow"/>
        <family val="2"/>
      </rPr>
      <t xml:space="preserve"> Resolución de aprobación del CES en caso de que este ajuste curricular sea sustantivo.
</t>
    </r>
    <r>
      <rPr>
        <b/>
        <sz val="9"/>
        <rFont val="Century Schoolbook"/>
        <family val="1"/>
      </rPr>
      <t>10.-</t>
    </r>
    <r>
      <rPr>
        <sz val="10"/>
        <rFont val="Arial Narrow"/>
        <family val="2"/>
      </rPr>
      <t xml:space="preserve"> Matriz del Estado del diseño y/o rediseño de la oferta académica de posgrado.</t>
    </r>
  </si>
  <si>
    <t>* Elida Rivero Rodríguez;
  Directora del CEPOS</t>
  </si>
  <si>
    <r>
      <t>Papel bond A</t>
    </r>
    <r>
      <rPr>
        <sz val="10"/>
        <color theme="1"/>
        <rFont val="Century Schoolbook"/>
        <family val="1"/>
      </rPr>
      <t>4 75</t>
    </r>
    <r>
      <rPr>
        <sz val="10"/>
        <color theme="1"/>
        <rFont val="Arial Narrow"/>
        <family val="2"/>
      </rPr>
      <t xml:space="preserve"> gr</t>
    </r>
  </si>
  <si>
    <r>
      <t xml:space="preserve">Archivador tamaño oficio lomo </t>
    </r>
    <r>
      <rPr>
        <sz val="10"/>
        <color theme="1"/>
        <rFont val="Century Schoolbook"/>
        <family val="1"/>
      </rPr>
      <t>8</t>
    </r>
    <r>
      <rPr>
        <sz val="10"/>
        <color theme="1"/>
        <rFont val="Arial Narrow"/>
        <family val="2"/>
      </rPr>
      <t xml:space="preserve"> cms</t>
    </r>
  </si>
  <si>
    <r>
      <t>Separador plástico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 Normal</t>
    </r>
  </si>
  <si>
    <r>
      <t>Separador plástico A</t>
    </r>
    <r>
      <rPr>
        <sz val="10"/>
        <color theme="1"/>
        <rFont val="Century Schoolbook"/>
        <family val="1"/>
      </rPr>
      <t>4</t>
    </r>
    <r>
      <rPr>
        <sz val="10"/>
        <color theme="1"/>
        <rFont val="Arial Narrow"/>
        <family val="2"/>
      </rPr>
      <t xml:space="preserve"> funda </t>
    </r>
    <r>
      <rPr>
        <sz val="10"/>
        <color theme="1"/>
        <rFont val="Century Schoolbook"/>
        <family val="1"/>
      </rPr>
      <t>10</t>
    </r>
    <r>
      <rPr>
        <sz val="10"/>
        <color theme="1"/>
        <rFont val="Arial Narrow"/>
        <family val="2"/>
      </rPr>
      <t xml:space="preserve"> u Meses</t>
    </r>
  </si>
  <si>
    <t>Desinfectante</t>
  </si>
  <si>
    <t>Cera para pisos</t>
  </si>
  <si>
    <t>Papel higiénico</t>
  </si>
  <si>
    <r>
      <t xml:space="preserve">Detergente </t>
    </r>
    <r>
      <rPr>
        <sz val="10"/>
        <rFont val="Century Schoolbook"/>
        <family val="1"/>
      </rPr>
      <t>5</t>
    </r>
    <r>
      <rPr>
        <sz val="10"/>
        <rFont val="Arial Narrow"/>
        <family val="2"/>
      </rPr>
      <t xml:space="preserve"> kg</t>
    </r>
  </si>
  <si>
    <r>
      <rPr>
        <b/>
        <sz val="9"/>
        <rFont val="Century Schoolbook"/>
        <family val="1"/>
      </rPr>
      <t>2.-</t>
    </r>
    <r>
      <rPr>
        <sz val="10"/>
        <rFont val="Arial Narrow"/>
        <family val="2"/>
      </rPr>
      <t xml:space="preserve"> Ejecutar el proceso de Admisión y Matrícula de los Programas de Posgrados.</t>
    </r>
  </si>
  <si>
    <t>Proceso de Admisión y Matrícula de los Programas de Posgrado, ejecutado.</t>
  </si>
  <si>
    <r>
      <rPr>
        <b/>
        <sz val="9"/>
        <rFont val="Century Schoolbook"/>
        <family val="1"/>
      </rPr>
      <t>1.-</t>
    </r>
    <r>
      <rPr>
        <sz val="10"/>
        <rFont val="Arial Narrow"/>
        <family val="2"/>
      </rPr>
      <t xml:space="preserve"> Resolución de la convocatoria para el proceso de admisión por programa de posgrado.
</t>
    </r>
    <r>
      <rPr>
        <b/>
        <sz val="9"/>
        <rFont val="Century Schoolbook"/>
        <family val="1"/>
      </rPr>
      <t>2.-</t>
    </r>
    <r>
      <rPr>
        <sz val="10"/>
        <rFont val="Arial Narrow"/>
        <family val="2"/>
      </rPr>
      <t xml:space="preserve"> Inscripción (en línea).
</t>
    </r>
    <r>
      <rPr>
        <b/>
        <sz val="9"/>
        <rFont val="Century Schoolbook"/>
        <family val="1"/>
      </rPr>
      <t>3.-</t>
    </r>
    <r>
      <rPr>
        <sz val="10"/>
        <rFont val="Arial Narrow"/>
        <family val="2"/>
      </rPr>
      <t xml:space="preserve"> Instrumentos y resultados de Test, evaluación y/o entrevista para la admisión (según planificación del programa).
</t>
    </r>
    <r>
      <rPr>
        <b/>
        <sz val="9"/>
        <rFont val="Century Schoolbook"/>
        <family val="1"/>
      </rPr>
      <t>4.-</t>
    </r>
    <r>
      <rPr>
        <sz val="10"/>
        <rFont val="Arial Narrow"/>
        <family val="2"/>
      </rPr>
      <t xml:space="preserve"> Publicación de los resultados de admisión(mediante página oficial de la Universidad).
</t>
    </r>
    <r>
      <rPr>
        <b/>
        <sz val="9"/>
        <rFont val="Century Schoolbook"/>
        <family val="1"/>
      </rPr>
      <t>5.-</t>
    </r>
    <r>
      <rPr>
        <sz val="10"/>
        <rFont val="Arial Narrow"/>
        <family val="2"/>
      </rPr>
      <t xml:space="preserve"> Formulario de matrículas ordinarias por programa de posgrado.
</t>
    </r>
    <r>
      <rPr>
        <b/>
        <sz val="9"/>
        <rFont val="Century Schoolbook"/>
        <family val="1"/>
      </rPr>
      <t>6.-</t>
    </r>
    <r>
      <rPr>
        <sz val="10"/>
        <rFont val="Arial Narrow"/>
        <family val="2"/>
      </rPr>
      <t xml:space="preserve"> Formulario de matrículas extraordinarias por programa de posgrado.
</t>
    </r>
    <r>
      <rPr>
        <b/>
        <sz val="9"/>
        <rFont val="Century Schoolbook"/>
        <family val="1"/>
      </rPr>
      <t>7.-</t>
    </r>
    <r>
      <rPr>
        <sz val="10"/>
        <rFont val="Arial Narrow"/>
        <family val="2"/>
      </rPr>
      <t xml:space="preserve"> Resolución  del CU sobre el calendario académico.
</t>
    </r>
    <r>
      <rPr>
        <b/>
        <sz val="9"/>
        <rFont val="Century Schoolbook"/>
        <family val="1"/>
      </rPr>
      <t>8.-</t>
    </r>
    <r>
      <rPr>
        <sz val="10"/>
        <rFont val="Arial Narrow"/>
        <family val="2"/>
      </rPr>
      <t xml:space="preserve"> Reporte de estudiantes admitidos y matriculados.</t>
    </r>
  </si>
  <si>
    <t xml:space="preserve">Marcador tiza líquida color azul </t>
  </si>
  <si>
    <r>
      <t xml:space="preserve">Caja de clips </t>
    </r>
    <r>
      <rPr>
        <sz val="10"/>
        <color theme="1"/>
        <rFont val="Century Schoolbook"/>
        <family val="1"/>
      </rPr>
      <t>32</t>
    </r>
    <r>
      <rPr>
        <sz val="10"/>
        <color theme="1"/>
        <rFont val="Arial Narrow"/>
        <family val="2"/>
      </rPr>
      <t xml:space="preserve"> mm</t>
    </r>
  </si>
  <si>
    <t>Marcador tiza líquida color negro</t>
  </si>
  <si>
    <t>Marcador tiza líquida color verde</t>
  </si>
  <si>
    <r>
      <rPr>
        <b/>
        <sz val="9"/>
        <rFont val="Century Schoolbook"/>
        <family val="1"/>
      </rPr>
      <t>3.-</t>
    </r>
    <r>
      <rPr>
        <sz val="10"/>
        <rFont val="Arial Narrow"/>
        <family val="2"/>
      </rPr>
      <t xml:space="preserve"> Gestionar la oferta Académica de Posgrado.</t>
    </r>
  </si>
  <si>
    <t>Oferta Académica de posgrado gestionada.</t>
  </si>
  <si>
    <r>
      <rPr>
        <b/>
        <sz val="9"/>
        <rFont val="Century Schoolbook"/>
        <family val="1"/>
      </rPr>
      <t>1.-</t>
    </r>
    <r>
      <rPr>
        <sz val="10"/>
        <rFont val="Arial Narrow"/>
        <family val="2"/>
      </rPr>
      <t xml:space="preserve"> Diseñar reporte de gestión de la oferta académica de programas.
</t>
    </r>
    <r>
      <rPr>
        <b/>
        <sz val="9"/>
        <rFont val="Century Schoolbook"/>
        <family val="1"/>
      </rPr>
      <t>2.-</t>
    </r>
    <r>
      <rPr>
        <sz val="10"/>
        <rFont val="Arial Narrow"/>
        <family val="2"/>
      </rPr>
      <t xml:space="preserve"> Gestionar el proceso docente de los programas de posgrado en oferta.</t>
    </r>
  </si>
  <si>
    <r>
      <rPr>
        <b/>
        <sz val="9"/>
        <rFont val="Century Schoolbook"/>
        <family val="1"/>
      </rPr>
      <t>1.-</t>
    </r>
    <r>
      <rPr>
        <sz val="10"/>
        <rFont val="Arial Narrow"/>
        <family val="2"/>
      </rPr>
      <t xml:space="preserve"> Reporte de gestión de la oferta académica por programas.
</t>
    </r>
    <r>
      <rPr>
        <b/>
        <sz val="9"/>
        <rFont val="Century Schoolbook"/>
        <family val="1"/>
      </rPr>
      <t>2.-</t>
    </r>
    <r>
      <rPr>
        <sz val="10"/>
        <rFont val="Arial Narrow"/>
        <family val="2"/>
      </rPr>
      <t xml:space="preserve"> Resoluciones de probación por parte del CES de los programas de posgrado  de la UTMACH.
</t>
    </r>
    <r>
      <rPr>
        <b/>
        <sz val="9"/>
        <rFont val="Century Schoolbook"/>
        <family val="1"/>
      </rPr>
      <t>3.-</t>
    </r>
    <r>
      <rPr>
        <sz val="10"/>
        <rFont val="Arial Narrow"/>
        <family val="2"/>
      </rPr>
      <t xml:space="preserve"> Calendarios académicos por programa.
</t>
    </r>
    <r>
      <rPr>
        <b/>
        <sz val="9"/>
        <rFont val="Century Schoolbook"/>
        <family val="1"/>
      </rPr>
      <t>4.-</t>
    </r>
    <r>
      <rPr>
        <sz val="10"/>
        <rFont val="Arial Narrow"/>
        <family val="2"/>
      </rPr>
      <t xml:space="preserve"> Registros de evaluaciones por asignaturas en cada programa.
</t>
    </r>
    <r>
      <rPr>
        <b/>
        <sz val="9"/>
        <rFont val="Century Schoolbook"/>
        <family val="1"/>
      </rPr>
      <t>5.-</t>
    </r>
    <r>
      <rPr>
        <sz val="10"/>
        <rFont val="Arial Narrow"/>
        <family val="2"/>
      </rPr>
      <t xml:space="preserve"> Registro de asistencia por asignaturas en cada programa.
</t>
    </r>
    <r>
      <rPr>
        <b/>
        <sz val="9"/>
        <rFont val="Century Schoolbook"/>
        <family val="1"/>
      </rPr>
      <t>6.-</t>
    </r>
    <r>
      <rPr>
        <sz val="10"/>
        <rFont val="Arial Narrow"/>
        <family val="2"/>
      </rPr>
      <t xml:space="preserve"> Reporte de gestión de la oferta académica por programas.</t>
    </r>
  </si>
  <si>
    <t>Cloro</t>
  </si>
  <si>
    <r>
      <t xml:space="preserve">Líquido limpiador de muebles </t>
    </r>
    <r>
      <rPr>
        <sz val="10"/>
        <color theme="1"/>
        <rFont val="Century Schoolbook"/>
        <family val="1"/>
      </rPr>
      <t>250</t>
    </r>
    <r>
      <rPr>
        <sz val="10"/>
        <color theme="1"/>
        <rFont val="Arial Narrow"/>
        <family val="2"/>
      </rPr>
      <t xml:space="preserve"> cc</t>
    </r>
  </si>
  <si>
    <r>
      <t xml:space="preserve">Jabón de tocador líquido con válvula </t>
    </r>
    <r>
      <rPr>
        <sz val="10"/>
        <rFont val="Century Schoolbook"/>
        <family val="1"/>
      </rPr>
      <t>500</t>
    </r>
    <r>
      <rPr>
        <sz val="10"/>
        <rFont val="Arial Narrow"/>
        <family val="2"/>
      </rPr>
      <t xml:space="preserve"> ml</t>
    </r>
  </si>
  <si>
    <t>Esponja</t>
  </si>
  <si>
    <r>
      <rPr>
        <b/>
        <sz val="9"/>
        <rFont val="Century Schoolbook"/>
        <family val="1"/>
      </rPr>
      <t>4.-</t>
    </r>
    <r>
      <rPr>
        <sz val="10"/>
        <rFont val="Arial Narrow"/>
        <family val="2"/>
      </rPr>
      <t xml:space="preserve"> Coordinar el proceso de titulación.</t>
    </r>
  </si>
  <si>
    <t>Proceso de titulación Coordinado.</t>
  </si>
  <si>
    <t>N° de programas de maestrías en procesos de titulación</t>
  </si>
  <si>
    <r>
      <rPr>
        <b/>
        <sz val="9"/>
        <rFont val="Century Schoolbook"/>
        <family val="1"/>
      </rPr>
      <t>1.-</t>
    </r>
    <r>
      <rPr>
        <sz val="10"/>
        <rFont val="Arial Narrow"/>
        <family val="2"/>
      </rPr>
      <t xml:space="preserve"> Ejecutar el proceso de matriculación.
</t>
    </r>
    <r>
      <rPr>
        <b/>
        <sz val="9"/>
        <rFont val="Century Schoolbook"/>
        <family val="1"/>
      </rPr>
      <t>2.-</t>
    </r>
    <r>
      <rPr>
        <sz val="10"/>
        <rFont val="Arial Narrow"/>
        <family val="2"/>
      </rPr>
      <t xml:space="preserve"> Elaborar el registro de control a tutorías.
</t>
    </r>
    <r>
      <rPr>
        <b/>
        <sz val="9"/>
        <rFont val="Century Schoolbook"/>
        <family val="1"/>
      </rPr>
      <t>3.-</t>
    </r>
    <r>
      <rPr>
        <sz val="10"/>
        <rFont val="Arial Narrow"/>
        <family val="2"/>
      </rPr>
      <t xml:space="preserve"> Elaborar el informe final de las tutorías.
</t>
    </r>
    <r>
      <rPr>
        <b/>
        <sz val="9"/>
        <rFont val="Century Schoolbook"/>
        <family val="1"/>
      </rPr>
      <t>4.-</t>
    </r>
    <r>
      <rPr>
        <sz val="10"/>
        <rFont val="Arial Narrow"/>
        <family val="2"/>
      </rPr>
      <t xml:space="preserve"> Elaborar las rubricas para la evaluación escrita y oral del proceso de titulación.
</t>
    </r>
    <r>
      <rPr>
        <b/>
        <sz val="9"/>
        <rFont val="Century Schoolbook"/>
        <family val="1"/>
      </rPr>
      <t>5.-</t>
    </r>
    <r>
      <rPr>
        <sz val="10"/>
        <rFont val="Arial Narrow"/>
        <family val="2"/>
      </rPr>
      <t xml:space="preserve"> Elaborar el informe final del proceso de titulación de posgrado.</t>
    </r>
  </si>
  <si>
    <r>
      <rPr>
        <b/>
        <sz val="9"/>
        <rFont val="Century Schoolbook"/>
        <family val="1"/>
      </rPr>
      <t>1.-</t>
    </r>
    <r>
      <rPr>
        <sz val="10"/>
        <rFont val="Arial Narrow"/>
        <family val="2"/>
      </rPr>
      <t xml:space="preserve"> Formulario de matricula.
</t>
    </r>
    <r>
      <rPr>
        <b/>
        <sz val="9"/>
        <rFont val="Century Schoolbook"/>
        <family val="1"/>
      </rPr>
      <t>2.-</t>
    </r>
    <r>
      <rPr>
        <sz val="10"/>
        <rFont val="Arial Narrow"/>
        <family val="2"/>
      </rPr>
      <t xml:space="preserve"> Registro de control a tutorías por programas de posgrado
</t>
    </r>
    <r>
      <rPr>
        <b/>
        <sz val="9"/>
        <rFont val="Century Schoolbook"/>
        <family val="1"/>
      </rPr>
      <t>3.-</t>
    </r>
    <r>
      <rPr>
        <sz val="10"/>
        <rFont val="Arial Narrow"/>
        <family val="2"/>
      </rPr>
      <t xml:space="preserve"> Informe final de las tutorías por programas de posgrado
</t>
    </r>
    <r>
      <rPr>
        <b/>
        <sz val="9"/>
        <rFont val="Century Schoolbook"/>
        <family val="1"/>
      </rPr>
      <t>4.-</t>
    </r>
    <r>
      <rPr>
        <sz val="10"/>
        <rFont val="Arial Narrow"/>
        <family val="2"/>
      </rPr>
      <t xml:space="preserve"> Rubricas para la evaluación escrita y oral del proceso de titulación.
</t>
    </r>
    <r>
      <rPr>
        <b/>
        <sz val="9"/>
        <rFont val="Century Schoolbook"/>
        <family val="1"/>
      </rPr>
      <t>5.-</t>
    </r>
    <r>
      <rPr>
        <sz val="10"/>
        <rFont val="Arial Narrow"/>
        <family val="2"/>
      </rPr>
      <t xml:space="preserve"> Informe final del proceso de titulación por programa de posgrado.</t>
    </r>
  </si>
  <si>
    <t>Funda de basura verde doméstica</t>
  </si>
  <si>
    <t>Líquido para limpiar vidrios</t>
  </si>
  <si>
    <t>Fortalecer la plataforma tecnológica para la automatización de procesos, con la finalidad de mejorar la capacidad de respuesta oportuna.</t>
  </si>
  <si>
    <r>
      <rPr>
        <b/>
        <sz val="9"/>
        <rFont val="Century Schoolbook"/>
        <family val="1"/>
      </rPr>
      <t>5.-</t>
    </r>
    <r>
      <rPr>
        <sz val="10"/>
        <rFont val="Arial Narrow"/>
        <family val="2"/>
      </rPr>
      <t xml:space="preserve"> Gestionar administrativamente los procesos de pagos de bienes y servicios de los programas de posgrado.</t>
    </r>
  </si>
  <si>
    <t>Procesos de pagos de bienes y servicios de los programas de posgrado gestionados.</t>
  </si>
  <si>
    <t>N° de solicitudes emitidas de pagos de bienes y servicios  por programas de posgrados</t>
  </si>
  <si>
    <r>
      <rPr>
        <b/>
        <sz val="9"/>
        <rFont val="Century Schoolbook"/>
        <family val="1"/>
      </rPr>
      <t>1.-</t>
    </r>
    <r>
      <rPr>
        <sz val="10"/>
        <rFont val="Arial Narrow"/>
        <family val="2"/>
      </rPr>
      <t xml:space="preserve"> Solicitar  de manera oportuna los procesos de compras por programas de bienes y servicios a la Empresa Pública UTMACH-EP.
</t>
    </r>
    <r>
      <rPr>
        <b/>
        <sz val="9"/>
        <rFont val="Century Schoolbook"/>
        <family val="1"/>
      </rPr>
      <t>2.-</t>
    </r>
    <r>
      <rPr>
        <sz val="10"/>
        <rFont val="Arial Narrow"/>
        <family val="2"/>
      </rPr>
      <t xml:space="preserve"> Reportar mensualmente los ingresos por programas  a la Empresa Pública UTMACH-EP.</t>
    </r>
  </si>
  <si>
    <r>
      <rPr>
        <b/>
        <sz val="9"/>
        <rFont val="Century Schoolbook"/>
        <family val="1"/>
      </rPr>
      <t>1.-</t>
    </r>
    <r>
      <rPr>
        <sz val="10"/>
        <rFont val="Arial Narrow"/>
        <family val="2"/>
      </rPr>
      <t xml:space="preserve"> Oficios con las solicitudes  de los procesos de compras de bienes y servicios por programas a la Empresa Pública UTMACH-EP.
</t>
    </r>
    <r>
      <rPr>
        <b/>
        <sz val="9"/>
        <rFont val="Century Schoolbook"/>
        <family val="1"/>
      </rPr>
      <t>2.-</t>
    </r>
    <r>
      <rPr>
        <sz val="10"/>
        <rFont val="Arial Narrow"/>
        <family val="2"/>
      </rPr>
      <t xml:space="preserve"> Reporte mensual de ingresos y solicitudes de bienes y servicios.</t>
    </r>
  </si>
  <si>
    <t>* Fanny Lasso Merchán,
  Analista Financiera del CEPOS</t>
  </si>
  <si>
    <t>Tintas para impresora a cartucho</t>
  </si>
  <si>
    <t>Tóner para impresora láser</t>
  </si>
  <si>
    <t>Plan Operativo Anual entregado oportunamente.</t>
  </si>
  <si>
    <r>
      <rPr>
        <b/>
        <sz val="9"/>
        <rFont val="Century Schoolbook"/>
        <family val="1"/>
      </rPr>
      <t>1.-</t>
    </r>
    <r>
      <rPr>
        <sz val="10"/>
        <rFont val="Arial Narrow"/>
        <family val="2"/>
      </rPr>
      <t xml:space="preserve"> Planificar el Plan Operativo Anual.
</t>
    </r>
    <r>
      <rPr>
        <b/>
        <sz val="9"/>
        <rFont val="Century Schoolbook"/>
        <family val="1"/>
      </rPr>
      <t>2.-</t>
    </r>
    <r>
      <rPr>
        <sz val="10"/>
        <rFont val="Arial Narrow"/>
        <family val="2"/>
      </rPr>
      <t xml:space="preserve"> Evaluar el Plan Operativo Anual.</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</si>
  <si>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Evidencias de los resultados del cumplimiento del Plan Operativo Anual.</t>
    </r>
  </si>
  <si>
    <t>Carpetas folder de cartulina vincha incluida</t>
  </si>
  <si>
    <t>Caja de clip mariposa</t>
  </si>
  <si>
    <r>
      <rPr>
        <b/>
        <sz val="9"/>
        <rFont val="Century Schoolbook"/>
        <family val="1"/>
      </rPr>
      <t xml:space="preserve">7.- </t>
    </r>
    <r>
      <rPr>
        <sz val="10"/>
        <rFont val="Arial Narrow"/>
        <family val="2"/>
      </rPr>
      <t>Organizar el Archivo de Gestión: Archivo de Gestión organizado.</t>
    </r>
  </si>
  <si>
    <t xml:space="preserve"> Archivo de Gestión organizado.</t>
  </si>
  <si>
    <t>N° de oficios y/o documentos emitidos, registrados en el inventario documental</t>
  </si>
  <si>
    <t>* Génesis Garrido López,
  Asistente Técnico Administrativa</t>
  </si>
  <si>
    <t>TOTAL POA CENTRO DE POSGRADOS 2020:</t>
  </si>
  <si>
    <t>TOTAL PRESUPUESTO ESTIMATIVO CENTRO DE POSGRADOS 2020:</t>
  </si>
  <si>
    <t>RESUMEN PRESUPUESTO ESTIMADO DEL 
CENTRO DE POSGRADOS 2020</t>
  </si>
  <si>
    <r>
      <rPr>
        <b/>
        <sz val="9"/>
        <rFont val="Century Schoolbook"/>
        <family val="1"/>
      </rPr>
      <t>1.-</t>
    </r>
    <r>
      <rPr>
        <sz val="10"/>
        <rFont val="Arial Narrow"/>
        <family val="2"/>
      </rPr>
      <t xml:space="preserve"> Emitir las directrices para garantizar la ejecución de los procesos administrativos y académicos.</t>
    </r>
  </si>
  <si>
    <r>
      <rPr>
        <b/>
        <sz val="9"/>
        <rFont val="Century Schoolbook"/>
        <family val="1"/>
      </rPr>
      <t>2.-</t>
    </r>
    <r>
      <rPr>
        <sz val="10"/>
        <rFont val="Arial Narrow"/>
        <family val="2"/>
      </rPr>
      <t xml:space="preserve"> Supervisar la ejecución de los procesos administrativos y académicos.</t>
    </r>
  </si>
  <si>
    <r>
      <rPr>
        <b/>
        <sz val="9"/>
        <rFont val="Century Schoolbook"/>
        <family val="1"/>
      </rPr>
      <t>3.-</t>
    </r>
    <r>
      <rPr>
        <sz val="10"/>
        <rFont val="Arial Narrow"/>
        <family val="2"/>
      </rPr>
      <t xml:space="preserve"> Emitir los criterios técnicos para la sustentación de las decisiones adoptadas a nivel de facultad.</t>
    </r>
  </si>
  <si>
    <r>
      <rPr>
        <b/>
        <sz val="9"/>
        <rFont val="Century Schoolbook"/>
        <family val="1"/>
      </rPr>
      <t>5.-</t>
    </r>
    <r>
      <rPr>
        <sz val="10"/>
        <rFont val="Arial Narrow"/>
        <family val="2"/>
      </rPr>
      <t xml:space="preserve"> Supervisar la ejecución de las convocatorias a los consejos de facultad.</t>
    </r>
  </si>
  <si>
    <r>
      <rPr>
        <b/>
        <sz val="9"/>
        <rFont val="Century Schoolbook"/>
        <family val="1"/>
      </rPr>
      <t>8.-</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</si>
  <si>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Matriz del estado actual de los procesos administrativos y académicos.</t>
    </r>
  </si>
  <si>
    <r>
      <rPr>
        <b/>
        <sz val="9"/>
        <rFont val="Century Schoolbook"/>
        <family val="1"/>
      </rPr>
      <t>1.-</t>
    </r>
    <r>
      <rPr>
        <sz val="10"/>
        <rFont val="Arial Narrow"/>
        <family val="2"/>
      </rPr>
      <t xml:space="preserve"> Reporte de resoluciones adoptadas por Comisión académica y/o Consejo Directivo.</t>
    </r>
  </si>
  <si>
    <r>
      <rPr>
        <b/>
        <sz val="9"/>
        <rFont val="Century Schoolbook"/>
        <family val="1"/>
      </rPr>
      <t>9.-</t>
    </r>
    <r>
      <rPr>
        <sz val="10"/>
        <rFont val="Arial Narrow"/>
        <family val="2"/>
      </rPr>
      <t xml:space="preserve"> Organizar del Archivo de Gestión.</t>
    </r>
  </si>
  <si>
    <r>
      <t xml:space="preserve">Goma liquida </t>
    </r>
    <r>
      <rPr>
        <sz val="10"/>
        <rFont val="Century Schoolbook"/>
        <family val="1"/>
      </rPr>
      <t>250</t>
    </r>
    <r>
      <rPr>
        <sz val="10"/>
        <rFont val="Arial Narrow"/>
        <family val="2"/>
      </rPr>
      <t xml:space="preserve"> gr</t>
    </r>
  </si>
  <si>
    <r>
      <rPr>
        <b/>
        <sz val="9"/>
        <rFont val="Century Schoolbook"/>
        <family val="1"/>
      </rPr>
      <t>1.-</t>
    </r>
    <r>
      <rPr>
        <sz val="10"/>
        <rFont val="Arial Narrow"/>
        <family val="2"/>
      </rPr>
      <t xml:space="preserve"> Inventario documental.</t>
    </r>
  </si>
  <si>
    <t>Correspondencia interna y externa de la Facultad registrada y distribuida.</t>
  </si>
  <si>
    <r>
      <rPr>
        <b/>
        <sz val="9"/>
        <rFont val="Century Schoolbook"/>
        <family val="1"/>
      </rPr>
      <t>7.-</t>
    </r>
    <r>
      <rPr>
        <sz val="10"/>
        <rFont val="Arial Narrow"/>
        <family val="2"/>
      </rPr>
      <t xml:space="preserve"> Organizar el Archivo de gestión.</t>
    </r>
  </si>
  <si>
    <t>"Posicionar a la Universidad Técnica de Machala como actor clave del desarrollo integral de Machala, El Oro, la Zona 7 y el Ecuador, a través de la relación docencia/vínculos con la sociedad así como investigación/vínculos con la sociedad”</t>
  </si>
  <si>
    <r>
      <t xml:space="preserve">Elaboración:                   </t>
    </r>
    <r>
      <rPr>
        <sz val="12"/>
        <color theme="1"/>
        <rFont val="Arial Narrow"/>
        <family val="2"/>
      </rPr>
      <t xml:space="preserve">Elida Rivero Rodríguez </t>
    </r>
  </si>
  <si>
    <t>Block</t>
  </si>
  <si>
    <t>Separadores de hojas</t>
  </si>
  <si>
    <t>Perforadoras</t>
  </si>
  <si>
    <r>
      <t>Resmas de papel A</t>
    </r>
    <r>
      <rPr>
        <sz val="10"/>
        <color rgb="FF000000"/>
        <rFont val="Century Schoolbook"/>
        <family val="1"/>
      </rPr>
      <t>4 75</t>
    </r>
    <r>
      <rPr>
        <sz val="10"/>
        <color rgb="FF000000"/>
        <rFont val="Arial Narrow"/>
        <family val="2"/>
      </rPr>
      <t xml:space="preserve"> Gr.</t>
    </r>
  </si>
  <si>
    <t>Tinta para impresora Epson color negro</t>
  </si>
  <si>
    <t>Tinta para impresora Epson color azul</t>
  </si>
  <si>
    <t>Tinta para impresora Epson color amarillo</t>
  </si>
  <si>
    <t>Tinta para impresora Epson color rojo</t>
  </si>
  <si>
    <r>
      <t xml:space="preserve">Grapas </t>
    </r>
    <r>
      <rPr>
        <sz val="10"/>
        <color rgb="FF000000"/>
        <rFont val="Century Schoolbook"/>
        <family val="1"/>
      </rPr>
      <t>26/6</t>
    </r>
    <r>
      <rPr>
        <sz val="10"/>
        <color rgb="FF000000"/>
        <rFont val="Arial Narrow"/>
        <family val="2"/>
      </rPr>
      <t xml:space="preserve"> MM caja de </t>
    </r>
    <r>
      <rPr>
        <sz val="10"/>
        <color rgb="FF000000"/>
        <rFont val="Century Schoolbook"/>
        <family val="1"/>
      </rPr>
      <t>5000</t>
    </r>
    <r>
      <rPr>
        <sz val="10"/>
        <color rgb="FF000000"/>
        <rFont val="Arial Narrow"/>
        <family val="2"/>
      </rPr>
      <t xml:space="preserve"> unidades</t>
    </r>
  </si>
  <si>
    <r>
      <t xml:space="preserve">Cloro liquido al </t>
    </r>
    <r>
      <rPr>
        <sz val="10"/>
        <color rgb="FF000000"/>
        <rFont val="Century Schoolbook"/>
        <family val="1"/>
      </rPr>
      <t>5%</t>
    </r>
  </si>
  <si>
    <r>
      <t xml:space="preserve">Funda negra industrial de </t>
    </r>
    <r>
      <rPr>
        <sz val="10"/>
        <color rgb="FF000000"/>
        <rFont val="Century Schoolbook"/>
        <family val="1"/>
      </rPr>
      <t>30</t>
    </r>
    <r>
      <rPr>
        <sz val="10"/>
        <color rgb="FF000000"/>
        <rFont val="Arial Narrow"/>
        <family val="2"/>
      </rPr>
      <t xml:space="preserve"> X </t>
    </r>
    <r>
      <rPr>
        <sz val="10"/>
        <color rgb="FF000000"/>
        <rFont val="Century Schoolbook"/>
        <family val="1"/>
      </rPr>
      <t>36</t>
    </r>
    <r>
      <rPr>
        <sz val="10"/>
        <color rgb="FF000000"/>
        <rFont val="Arial Narrow"/>
        <family val="2"/>
      </rPr>
      <t xml:space="preserve"> paquete de </t>
    </r>
    <r>
      <rPr>
        <sz val="10"/>
        <color rgb="FF000000"/>
        <rFont val="Century Schoolbook"/>
        <family val="1"/>
      </rPr>
      <t>10</t>
    </r>
  </si>
  <si>
    <r>
      <t xml:space="preserve">Guantes de caucho N° </t>
    </r>
    <r>
      <rPr>
        <sz val="10"/>
        <color rgb="FF000000"/>
        <rFont val="Century Schoolbook"/>
        <family val="1"/>
      </rPr>
      <t>9</t>
    </r>
  </si>
  <si>
    <r>
      <t xml:space="preserve">Liquido (aceite) limpia muebles frasco de </t>
    </r>
    <r>
      <rPr>
        <sz val="10"/>
        <color rgb="FF000000"/>
        <rFont val="Century Schoolbook"/>
        <family val="1"/>
      </rPr>
      <t>250</t>
    </r>
    <r>
      <rPr>
        <sz val="10"/>
        <color rgb="FF000000"/>
        <rFont val="Arial Narrow"/>
        <family val="2"/>
      </rPr>
      <t xml:space="preserve"> cc</t>
    </r>
  </si>
  <si>
    <r>
      <t xml:space="preserve">Focos ahorradores de </t>
    </r>
    <r>
      <rPr>
        <sz val="10"/>
        <color rgb="FF000000"/>
        <rFont val="Century Schoolbook"/>
        <family val="1"/>
      </rPr>
      <t>62</t>
    </r>
    <r>
      <rPr>
        <sz val="10"/>
        <color rgb="FF000000"/>
        <rFont val="Arial Narrow"/>
        <family val="2"/>
      </rPr>
      <t xml:space="preserve"> waths</t>
    </r>
  </si>
  <si>
    <r>
      <t xml:space="preserve">Focos ahorradores de </t>
    </r>
    <r>
      <rPr>
        <sz val="10"/>
        <color rgb="FF000000"/>
        <rFont val="Century Schoolbook"/>
        <family val="1"/>
      </rPr>
      <t>85</t>
    </r>
    <r>
      <rPr>
        <sz val="10"/>
        <color rgb="FF000000"/>
        <rFont val="Arial Narrow"/>
        <family val="2"/>
      </rPr>
      <t xml:space="preserve"> waths</t>
    </r>
  </si>
  <si>
    <r>
      <t xml:space="preserve">Balaustros </t>
    </r>
    <r>
      <rPr>
        <sz val="10"/>
        <color rgb="FF000000"/>
        <rFont val="Century Schoolbook"/>
        <family val="1"/>
      </rPr>
      <t>2</t>
    </r>
    <r>
      <rPr>
        <sz val="10"/>
        <color rgb="FF000000"/>
        <rFont val="Arial Narrow"/>
        <family val="2"/>
      </rPr>
      <t xml:space="preserve"> X </t>
    </r>
    <r>
      <rPr>
        <sz val="10"/>
        <color rgb="FF000000"/>
        <rFont val="Century Schoolbook"/>
        <family val="1"/>
      </rPr>
      <t>40</t>
    </r>
    <r>
      <rPr>
        <sz val="10"/>
        <color rgb="FF000000"/>
        <rFont val="Arial Narrow"/>
        <family val="2"/>
      </rPr>
      <t xml:space="preserve"> de </t>
    </r>
    <r>
      <rPr>
        <sz val="10"/>
        <color rgb="FF000000"/>
        <rFont val="Century Schoolbook"/>
        <family val="1"/>
      </rPr>
      <t>40</t>
    </r>
    <r>
      <rPr>
        <sz val="10"/>
        <color rgb="FF000000"/>
        <rFont val="Arial Narrow"/>
        <family val="2"/>
      </rPr>
      <t xml:space="preserve"> waths</t>
    </r>
  </si>
  <si>
    <r>
      <t xml:space="preserve">Rollos de cable N° </t>
    </r>
    <r>
      <rPr>
        <sz val="10"/>
        <color rgb="FF000000"/>
        <rFont val="Century Schoolbook"/>
        <family val="1"/>
      </rPr>
      <t>12</t>
    </r>
  </si>
  <si>
    <r>
      <t xml:space="preserve">Rollos de cable N° </t>
    </r>
    <r>
      <rPr>
        <sz val="10"/>
        <color rgb="FF000000"/>
        <rFont val="Century Schoolbook"/>
        <family val="1"/>
      </rPr>
      <t>10</t>
    </r>
  </si>
  <si>
    <r>
      <t xml:space="preserve">Breakers de </t>
    </r>
    <r>
      <rPr>
        <sz val="10"/>
        <color rgb="FF000000"/>
        <rFont val="Century Schoolbook"/>
        <family val="1"/>
      </rPr>
      <t>40</t>
    </r>
    <r>
      <rPr>
        <sz val="10"/>
        <color rgb="FF000000"/>
        <rFont val="Arial Narrow"/>
        <family val="2"/>
      </rPr>
      <t xml:space="preserve"> waths para caja</t>
    </r>
  </si>
  <si>
    <r>
      <t xml:space="preserve">Breakers de </t>
    </r>
    <r>
      <rPr>
        <sz val="10"/>
        <color rgb="FF000000"/>
        <rFont val="Century Schoolbook"/>
        <family val="1"/>
      </rPr>
      <t>20</t>
    </r>
    <r>
      <rPr>
        <sz val="10"/>
        <color rgb="FF000000"/>
        <rFont val="Arial Narrow"/>
        <family val="2"/>
      </rPr>
      <t xml:space="preserve"> waths para caja</t>
    </r>
  </si>
  <si>
    <r>
      <t>Resmas de papel bond A</t>
    </r>
    <r>
      <rPr>
        <sz val="10"/>
        <rFont val="Century Schoolbook"/>
        <family val="1"/>
      </rPr>
      <t>4 75</t>
    </r>
    <r>
      <rPr>
        <sz val="10"/>
        <rFont val="Arial Narrow"/>
        <family val="2"/>
      </rPr>
      <t xml:space="preserve"> Gr.</t>
    </r>
  </si>
  <si>
    <r>
      <t xml:space="preserve">Clip mariposa caja de </t>
    </r>
    <r>
      <rPr>
        <sz val="10"/>
        <rFont val="Century Schoolbook"/>
        <family val="1"/>
      </rPr>
      <t>50</t>
    </r>
    <r>
      <rPr>
        <sz val="10"/>
        <rFont val="Arial Narrow"/>
        <family val="2"/>
      </rPr>
      <t xml:space="preserve"> unidades</t>
    </r>
  </si>
  <si>
    <r>
      <t xml:space="preserve">Grapas </t>
    </r>
    <r>
      <rPr>
        <sz val="10"/>
        <rFont val="Century Schoolbook"/>
        <family val="1"/>
      </rPr>
      <t>26/6</t>
    </r>
    <r>
      <rPr>
        <sz val="10"/>
        <rFont val="Arial Narrow"/>
        <family val="2"/>
      </rPr>
      <t xml:space="preserve"> MM caja de </t>
    </r>
    <r>
      <rPr>
        <sz val="10"/>
        <rFont val="Century Schoolbook"/>
        <family val="1"/>
      </rPr>
      <t>5000</t>
    </r>
  </si>
  <si>
    <r>
      <t xml:space="preserve">Archivadores tamaño oficio lomo </t>
    </r>
    <r>
      <rPr>
        <sz val="10"/>
        <rFont val="Century Schoolbook"/>
        <family val="1"/>
      </rPr>
      <t>8</t>
    </r>
    <r>
      <rPr>
        <sz val="10"/>
        <rFont val="Arial Narrow"/>
        <family val="2"/>
      </rPr>
      <t xml:space="preserve"> cm</t>
    </r>
  </si>
  <si>
    <r>
      <t xml:space="preserve">Goma líquida </t>
    </r>
    <r>
      <rPr>
        <sz val="10"/>
        <rFont val="Century Schoolbook"/>
        <family val="1"/>
      </rPr>
      <t>250</t>
    </r>
    <r>
      <rPr>
        <sz val="10"/>
        <rFont val="Arial Narrow"/>
        <family val="2"/>
      </rPr>
      <t xml:space="preserve"> gr.</t>
    </r>
  </si>
  <si>
    <r>
      <t xml:space="preserve">Tijeras grandes de </t>
    </r>
    <r>
      <rPr>
        <sz val="10"/>
        <rFont val="Century Schoolbook"/>
        <family val="1"/>
      </rPr>
      <t>8</t>
    </r>
    <r>
      <rPr>
        <sz val="10"/>
        <rFont val="Arial Narrow"/>
        <family val="2"/>
      </rPr>
      <t xml:space="preserve"> Pulg.</t>
    </r>
  </si>
  <si>
    <r>
      <t xml:space="preserve">Archivadores Tamaño Oficio </t>
    </r>
    <r>
      <rPr>
        <sz val="10"/>
        <rFont val="Century Schoolbook"/>
        <family val="1"/>
      </rPr>
      <t>8</t>
    </r>
    <r>
      <rPr>
        <sz val="10"/>
        <rFont val="Arial Narrow"/>
        <family val="2"/>
      </rPr>
      <t xml:space="preserve"> cm.</t>
    </r>
  </si>
  <si>
    <r>
      <t xml:space="preserve">Clip Mariposa Caja de </t>
    </r>
    <r>
      <rPr>
        <sz val="10"/>
        <rFont val="Century Schoolbook"/>
        <family val="1"/>
      </rPr>
      <t>50</t>
    </r>
    <r>
      <rPr>
        <sz val="10"/>
        <rFont val="Arial Narrow"/>
        <family val="2"/>
      </rPr>
      <t xml:space="preserve"> unidades</t>
    </r>
  </si>
  <si>
    <r>
      <t xml:space="preserve">Tijeras grandes de </t>
    </r>
    <r>
      <rPr>
        <sz val="10"/>
        <rFont val="Century Schoolbook"/>
        <family val="1"/>
      </rPr>
      <t>8</t>
    </r>
  </si>
  <si>
    <r>
      <t xml:space="preserve">Tijeras grandes de </t>
    </r>
    <r>
      <rPr>
        <sz val="10"/>
        <color rgb="FF000000"/>
        <rFont val="Century Schoolbook"/>
        <family val="1"/>
      </rPr>
      <t>8</t>
    </r>
  </si>
  <si>
    <r>
      <t>Resma de papel bond A</t>
    </r>
    <r>
      <rPr>
        <sz val="10"/>
        <color rgb="FF000000"/>
        <rFont val="Century Schoolbook"/>
        <family val="1"/>
      </rPr>
      <t>4 75</t>
    </r>
    <r>
      <rPr>
        <sz val="10"/>
        <color rgb="FF000000"/>
        <rFont val="Arial Narrow"/>
        <family val="2"/>
      </rPr>
      <t xml:space="preserve"> gr</t>
    </r>
  </si>
  <si>
    <r>
      <t xml:space="preserve">Archivadores Tamaño Oficio </t>
    </r>
    <r>
      <rPr>
        <sz val="10"/>
        <color rgb="FF000000"/>
        <rFont val="Century Schoolbook"/>
        <family val="1"/>
      </rPr>
      <t>8</t>
    </r>
    <r>
      <rPr>
        <sz val="10"/>
        <color rgb="FF000000"/>
        <rFont val="Arial Narrow"/>
        <family val="2"/>
      </rPr>
      <t xml:space="preserve"> cm.</t>
    </r>
  </si>
  <si>
    <r>
      <t xml:space="preserve">Clip Mariposa Caja de </t>
    </r>
    <r>
      <rPr>
        <sz val="10"/>
        <color rgb="FF000000"/>
        <rFont val="Century Schoolbook"/>
        <family val="1"/>
      </rPr>
      <t>50</t>
    </r>
    <r>
      <rPr>
        <sz val="10"/>
        <color rgb="FF000000"/>
        <rFont val="Arial Narrow"/>
        <family val="2"/>
      </rPr>
      <t xml:space="preserve"> unidades</t>
    </r>
  </si>
  <si>
    <r>
      <t>Papel bond A</t>
    </r>
    <r>
      <rPr>
        <sz val="10"/>
        <rFont val="Century Schoolbook"/>
        <family val="1"/>
      </rPr>
      <t>4</t>
    </r>
    <r>
      <rPr>
        <sz val="10"/>
        <rFont val="Arial Narrow"/>
        <family val="2"/>
      </rPr>
      <t xml:space="preserve"> de </t>
    </r>
    <r>
      <rPr>
        <sz val="10"/>
        <rFont val="Century Schoolbook"/>
        <family val="1"/>
      </rPr>
      <t>75</t>
    </r>
    <r>
      <rPr>
        <sz val="10"/>
        <rFont val="Arial Narrow"/>
        <family val="2"/>
      </rPr>
      <t xml:space="preserve"> gr</t>
    </r>
  </si>
  <si>
    <r>
      <t xml:space="preserve">Archivador tamaño oficio lomo </t>
    </r>
    <r>
      <rPr>
        <sz val="10"/>
        <rFont val="Century Schoolbook"/>
        <family val="1"/>
      </rPr>
      <t>8</t>
    </r>
    <r>
      <rPr>
        <sz val="10"/>
        <rFont val="Arial Narrow"/>
        <family val="2"/>
      </rPr>
      <t xml:space="preserve"> cm (leizt)</t>
    </r>
  </si>
  <si>
    <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25</t>
    </r>
    <r>
      <rPr>
        <sz val="10"/>
        <color rgb="FF000000"/>
        <rFont val="Arial Narrow"/>
        <family val="2"/>
      </rPr>
      <t xml:space="preserve"> ydas</t>
    </r>
  </si>
  <si>
    <r>
      <t xml:space="preserve">Archivador de cartón N° </t>
    </r>
    <r>
      <rPr>
        <sz val="10"/>
        <rFont val="Century Schoolbook"/>
        <family val="1"/>
      </rPr>
      <t>15</t>
    </r>
    <r>
      <rPr>
        <sz val="10"/>
        <rFont val="Arial Narrow"/>
        <family val="2"/>
      </rPr>
      <t xml:space="preserve"> con tapa</t>
    </r>
  </si>
  <si>
    <r>
      <t xml:space="preserve">Archivador de cartón plegable lomo </t>
    </r>
    <r>
      <rPr>
        <sz val="10"/>
        <rFont val="Century Schoolbook"/>
        <family val="1"/>
      </rPr>
      <t>16</t>
    </r>
    <r>
      <rPr>
        <sz val="10"/>
        <rFont val="Arial Narrow"/>
        <family val="2"/>
      </rPr>
      <t xml:space="preserve"> cms N° </t>
    </r>
    <r>
      <rPr>
        <sz val="10"/>
        <rFont val="Century Schoolbook"/>
        <family val="1"/>
      </rPr>
      <t>3</t>
    </r>
  </si>
  <si>
    <r>
      <t xml:space="preserve">Grapas </t>
    </r>
    <r>
      <rPr>
        <sz val="10"/>
        <rFont val="Century Schoolbook"/>
        <family val="1"/>
      </rPr>
      <t>26/6</t>
    </r>
    <r>
      <rPr>
        <sz val="10"/>
        <rFont val="Arial Narrow"/>
        <family val="2"/>
      </rPr>
      <t xml:space="preserve"> caja de </t>
    </r>
    <r>
      <rPr>
        <sz val="10"/>
        <rFont val="Century Schoolbook"/>
        <family val="1"/>
      </rPr>
      <t>1000</t>
    </r>
    <r>
      <rPr>
        <sz val="10"/>
        <rFont val="Arial Narrow"/>
        <family val="2"/>
      </rPr>
      <t xml:space="preserve"> u</t>
    </r>
  </si>
  <si>
    <r>
      <t>Sobre manila F</t>
    </r>
    <r>
      <rPr>
        <sz val="10"/>
        <rFont val="Century Schoolbook"/>
        <family val="1"/>
      </rPr>
      <t>2</t>
    </r>
  </si>
  <si>
    <r>
      <t xml:space="preserve">Clips estándar </t>
    </r>
    <r>
      <rPr>
        <sz val="10"/>
        <rFont val="Century Schoolbook"/>
        <family val="1"/>
      </rPr>
      <t>43</t>
    </r>
    <r>
      <rPr>
        <sz val="10"/>
        <rFont val="Arial Narrow"/>
        <family val="2"/>
      </rPr>
      <t xml:space="preserve"> mm metálicos</t>
    </r>
  </si>
  <si>
    <r>
      <t>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</si>
  <si>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t>* Ec. Guido Sotomayor,
  Coordinador de Carrera
* Ec. Yelena Vega,
  Responsable de Colectivo de Gestión Académica
* Ec. Jonpiere Apolo,
  Apoyo a Coordinación</t>
  </si>
  <si>
    <t>* María Isabel Bastidas,
  Coordinadora de Turismo</t>
  </si>
  <si>
    <t>* María Isabel Bastidas,
  Coordinadora de Turismo
* Freddy Aguilar,
  Vinculación con la Sociedad</t>
  </si>
  <si>
    <t>* Ing. Morayma Vélez Espinoza,
  Jefa de UMMOG-FCE
* Ing. Lisbeth Ortiz Paladines,
  Analista de UMMOG</t>
  </si>
  <si>
    <t>* Ing. Morayma Vélez Espinoza,
  Jefa de UMMOG-FCE
* Lcda. Mónica Lapo Paz,
  Analista de UMMOG
* Ing. Karol Valarezo Procel,
  Analista de UMMOG
* Ing. Lisbeth Ortiz Paladines,
  Analista de UMMOG 
* Lcda. Bertha Sicho Montaño,
  Analista de Estadística
* Lcda. Betty Valverde Cedillo,
  Analista de secretaría de UMMOG
* Ing. Walter Romero Alvarado,
  Analista de Estadística
* Sr. Herman José Aguilar,
  Analista de Estadística</t>
  </si>
  <si>
    <t>* Ing. Morayma Vélez Espinoza,
  Jefa de UMMOG-FCE
* Lcda. Betty Valverde Cedillo,
  Analista de secretaría de UMMOG
* Lcda. Bertha Sicho Montaño,
  Analista de Estadística
* Ing. Walter Romero Alvarado,
  Analista de Estadística
* Sr. Herman José Aguilar,
  Analista de Estadística</t>
  </si>
  <si>
    <t>* Ing. Morayma Vélez Espinoza,
  Jefa de UMMOG-FCE
* Ing. Tania Brito Gaona,
  Analista de UMMOG 
* Ing. Nancy Calva Aguirre,
  Analista de UMMOG
* Lcda. Ketty Ajila Armijos,
  Analista de UMMOG  
* Lcda. Mónica Lapo Paz,
  Analista de UMMOG
* Ing. Karol Valarezo Procel,
  Analista de UMMOG
* Ing. Lisbeth Ortiz Paladines,
  Analista de UMMOG 
* Lcda. Bertha Sicho Montaño,
  Analista de Estadística
* Lcda. Betty Valverde Cedillo,
  Analista de Secretaría de UMMOG
* Ing. Walter Romero Alvarado,
  Analista de Estadística
* Sr. Herman José Aguilar,
  Analista de Estadística</t>
  </si>
  <si>
    <t>FCA</t>
  </si>
  <si>
    <t>FCE</t>
  </si>
  <si>
    <t>FCQS</t>
  </si>
  <si>
    <t>FCS</t>
  </si>
  <si>
    <t>FIC</t>
  </si>
  <si>
    <t>DNA</t>
  </si>
  <si>
    <t>CEPOS</t>
  </si>
  <si>
    <t>Tutorías y comité evaluador de trabajo de titulación</t>
  </si>
  <si>
    <t>Capacitación a la Ciudadanía en General (para pago de deuda de años anteriores).</t>
  </si>
  <si>
    <t>530606 0701 001</t>
  </si>
  <si>
    <t>840104 0701 003</t>
  </si>
  <si>
    <t>840107 0701 003</t>
  </si>
  <si>
    <t>840106 0701 003</t>
  </si>
  <si>
    <t>611000006005189</t>
  </si>
  <si>
    <t>611000006005715</t>
  </si>
  <si>
    <t>611000006006200</t>
  </si>
  <si>
    <t>614000006027498</t>
  </si>
  <si>
    <t>611000006006846</t>
  </si>
  <si>
    <t>611000006006706</t>
  </si>
  <si>
    <t>611000006007736</t>
  </si>
  <si>
    <t>611000006007979</t>
  </si>
  <si>
    <t>1310000013031250</t>
  </si>
  <si>
    <t xml:space="preserve">ESENCIA GALON </t>
  </si>
  <si>
    <t>1311000013035500</t>
  </si>
  <si>
    <t>614000006023895</t>
  </si>
  <si>
    <t>TINTA CORRECTORA TIPO ESFERO*</t>
  </si>
  <si>
    <t>614000006031223</t>
  </si>
  <si>
    <t>MOUSE PAD CON APOYA MUNECAS DE GEL*</t>
  </si>
  <si>
    <t>614000006029250</t>
  </si>
  <si>
    <t>TABLA PARA APUNTES (APOYAMANOS) PLÁSTICO*</t>
  </si>
  <si>
    <t>614000006025010</t>
  </si>
  <si>
    <t>GRAPADORA NORMAL METALICA MEDIANA*</t>
  </si>
  <si>
    <t>CERA PARA DEDOS/ CREMA CONTAR BILLETES (MEDIANA)*</t>
  </si>
  <si>
    <t>614000006025511</t>
  </si>
  <si>
    <t>1801000018002020</t>
  </si>
  <si>
    <t>614000006031224</t>
  </si>
  <si>
    <t>ESTILETE (REFORZADO PUNTA METALICA)</t>
  </si>
  <si>
    <t>614000006029489</t>
  </si>
  <si>
    <t>614000006025069</t>
  </si>
  <si>
    <t>614000006025165</t>
  </si>
  <si>
    <t>614000006022221</t>
  </si>
  <si>
    <t>609000006001727</t>
  </si>
  <si>
    <t>614000006028591</t>
  </si>
  <si>
    <t>614000006024991</t>
  </si>
  <si>
    <t>614000006031226</t>
  </si>
  <si>
    <t>614000006027952</t>
  </si>
  <si>
    <t>614000006022377</t>
  </si>
  <si>
    <t>614000006022376</t>
  </si>
  <si>
    <t>609000006000617</t>
  </si>
  <si>
    <t>614000006031210</t>
  </si>
  <si>
    <t>614000006022620</t>
  </si>
  <si>
    <t>614000006026299</t>
  </si>
  <si>
    <t>614000006026297</t>
  </si>
  <si>
    <t>614000006026298</t>
  </si>
  <si>
    <t>TONER PARA IMPRESORA EPSON AMARILLO</t>
  </si>
  <si>
    <t>TONER PARA IMPRESORA EPSON ROJO</t>
  </si>
  <si>
    <t>TONER PARA IMPRESORA EPSON AZUL</t>
  </si>
  <si>
    <t xml:space="preserve">TONER PARA IMPRESORA EPSON NEGRO </t>
  </si>
  <si>
    <t>840103 0701 003</t>
  </si>
  <si>
    <t>MANTENIMIENTO DE PINTURA DE LOS BLOQUES DE LA FACULTAD Y FILTRACIONES DE AGUA EN LAS LOSAS</t>
  </si>
  <si>
    <t>614000006022773</t>
  </si>
  <si>
    <t>614000006022699</t>
  </si>
  <si>
    <t>614000006022972</t>
  </si>
  <si>
    <t>CARPETA FOLDER DE CARTULINA KRAFT (VINCHA INCLUIDA)*</t>
  </si>
  <si>
    <t>PARES DE PILAS AAA (ALCALINA)*</t>
  </si>
  <si>
    <t>840111 0701 001</t>
  </si>
  <si>
    <t>LAMPARA DE PLOMO PARA ESPECTOFOTOMETRO</t>
  </si>
  <si>
    <t>LAMPARA DE CADMIO PARA ESPECTOFOTOMETRO</t>
  </si>
  <si>
    <t>GOMA LIQUIDA CANECA</t>
  </si>
  <si>
    <t>614000006024066</t>
  </si>
  <si>
    <t>990101 0701 001</t>
  </si>
  <si>
    <r>
      <t xml:space="preserve">Los documentos permanecen en folders en el Archivo de Gestión hasta el </t>
    </r>
    <r>
      <rPr>
        <sz val="10"/>
        <rFont val="Century Schoolbook"/>
        <family val="1"/>
      </rPr>
      <t>31</t>
    </r>
    <r>
      <rPr>
        <sz val="10"/>
        <rFont val="Arial Narrow"/>
        <family val="2"/>
      </rPr>
      <t xml:space="preserve"> de diciembre de cada año, el listado y etiquetada de los folders se lo realiza en el primer trimestre del siguiente año y luego se procede a trasladar por falta de espacio al Archivo Intermedio de la FCA.</t>
    </r>
  </si>
  <si>
    <t>Gramos</t>
  </si>
  <si>
    <t>Miligramos</t>
  </si>
  <si>
    <t>Litros</t>
  </si>
  <si>
    <t>Kilogramo</t>
  </si>
  <si>
    <r>
      <t xml:space="preserve">Hoyadora de </t>
    </r>
    <r>
      <rPr>
        <sz val="10"/>
        <rFont val="Century Schoolbook"/>
        <family val="1"/>
      </rPr>
      <t>2</t>
    </r>
    <r>
      <rPr>
        <sz val="10"/>
        <rFont val="Arial Narrow"/>
        <family val="2"/>
      </rPr>
      <t xml:space="preserve"> Hp</t>
    </r>
  </si>
  <si>
    <t>Proyectores</t>
  </si>
  <si>
    <t>Impresora</t>
  </si>
  <si>
    <r>
      <t xml:space="preserve">Miras de Nivelación </t>
    </r>
    <r>
      <rPr>
        <sz val="10"/>
        <rFont val="Century Schoolbook"/>
        <family val="1"/>
      </rPr>
      <t>5</t>
    </r>
    <r>
      <rPr>
        <sz val="10"/>
        <rFont val="Arial Narrow"/>
        <family val="2"/>
      </rPr>
      <t>m de Aluminio Topografía</t>
    </r>
  </si>
  <si>
    <r>
      <t xml:space="preserve">Taladro de Percutor de </t>
    </r>
    <r>
      <rPr>
        <sz val="10"/>
        <rFont val="Century Schoolbook"/>
        <family val="1"/>
      </rPr>
      <t>3500</t>
    </r>
    <r>
      <rPr>
        <sz val="10"/>
        <rFont val="Arial Narrow"/>
        <family val="2"/>
      </rPr>
      <t xml:space="preserve"> RPM de </t>
    </r>
    <r>
      <rPr>
        <sz val="10"/>
        <rFont val="Century Schoolbook"/>
        <family val="1"/>
      </rPr>
      <t>1/2</t>
    </r>
  </si>
  <si>
    <r>
      <t xml:space="preserve">FUNDA DE BASURA DOMESTICA NEGRA </t>
    </r>
    <r>
      <rPr>
        <sz val="10"/>
        <color theme="1"/>
        <rFont val="Century Schoolbook"/>
        <family val="1"/>
      </rPr>
      <t>18</t>
    </r>
    <r>
      <rPr>
        <sz val="10"/>
        <color theme="1"/>
        <rFont val="Arial Narrow"/>
        <family val="2"/>
      </rPr>
      <t>"X</t>
    </r>
    <r>
      <rPr>
        <sz val="10"/>
        <color theme="1"/>
        <rFont val="Century Schoolbook"/>
        <family val="1"/>
      </rPr>
      <t>20</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</si>
  <si>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t>AMBIENTAL EN PASTILLAS UNIDAD*</t>
  </si>
  <si>
    <r>
      <t xml:space="preserve">LIBROS DE ACTAS (BITACORA) DE </t>
    </r>
    <r>
      <rPr>
        <sz val="10"/>
        <color theme="1"/>
        <rFont val="Century Schoolbook"/>
        <family val="1"/>
      </rPr>
      <t>200</t>
    </r>
    <r>
      <rPr>
        <sz val="10"/>
        <color theme="1"/>
        <rFont val="Arial Narrow"/>
        <family val="2"/>
      </rPr>
      <t xml:space="preserve"> HOJAS* UNA LINEA</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</si>
  <si>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 </t>
    </r>
  </si>
  <si>
    <r>
      <t xml:space="preserve">ETIQUETAS ADHESIVAS </t>
    </r>
    <r>
      <rPr>
        <sz val="10"/>
        <color theme="1"/>
        <rFont val="Century Schoolbook"/>
        <family val="1"/>
      </rPr>
      <t>8.6</t>
    </r>
    <r>
      <rPr>
        <sz val="10"/>
        <color theme="1"/>
        <rFont val="Arial Narrow"/>
        <family val="2"/>
      </rPr>
      <t xml:space="preserve"> X </t>
    </r>
    <r>
      <rPr>
        <sz val="10"/>
        <color theme="1"/>
        <rFont val="Century Schoolbook"/>
        <family val="1"/>
      </rPr>
      <t>1.50</t>
    </r>
    <r>
      <rPr>
        <sz val="10"/>
        <color theme="1"/>
        <rFont val="Arial Narrow"/>
        <family val="2"/>
      </rPr>
      <t xml:space="preserve"> T-</t>
    </r>
    <r>
      <rPr>
        <sz val="10"/>
        <color theme="1"/>
        <rFont val="Century Schoolbook"/>
        <family val="1"/>
      </rPr>
      <t>22</t>
    </r>
    <r>
      <rPr>
        <sz val="10"/>
        <color theme="1"/>
        <rFont val="Arial Narrow"/>
        <family val="2"/>
      </rPr>
      <t>*</t>
    </r>
  </si>
  <si>
    <r>
      <t xml:space="preserve">CONSTRUCCION DE LA RAMPA PARA ACCESO AL PRIMER PISO ALTO DE EN EL BLOQUE </t>
    </r>
    <r>
      <rPr>
        <sz val="10"/>
        <color theme="1"/>
        <rFont val="Century Schoolbook"/>
        <family val="1"/>
      </rPr>
      <t>5</t>
    </r>
  </si>
  <si>
    <r>
      <t xml:space="preserve">ARCHIVADOR DE CARTON N° </t>
    </r>
    <r>
      <rPr>
        <sz val="10"/>
        <color theme="1"/>
        <rFont val="Century Schoolbook"/>
        <family val="1"/>
      </rPr>
      <t>15</t>
    </r>
    <r>
      <rPr>
        <sz val="10"/>
        <color theme="1"/>
        <rFont val="Arial Narrow"/>
        <family val="2"/>
      </rPr>
      <t xml:space="preserve"> CON TAPA*</t>
    </r>
  </si>
  <si>
    <r>
      <t xml:space="preserve">ARCHIVADOR DE CARTON PLEGABLE LOMO </t>
    </r>
    <r>
      <rPr>
        <sz val="10"/>
        <color theme="1"/>
        <rFont val="Century Schoolbook"/>
        <family val="1"/>
      </rPr>
      <t>16</t>
    </r>
    <r>
      <rPr>
        <sz val="10"/>
        <color theme="1"/>
        <rFont val="Arial Narrow"/>
        <family val="2"/>
      </rPr>
      <t xml:space="preserve"> CMS N° </t>
    </r>
    <r>
      <rPr>
        <sz val="10"/>
        <color theme="1"/>
        <rFont val="Century Schoolbook"/>
        <family val="1"/>
      </rPr>
      <t>3</t>
    </r>
  </si>
  <si>
    <r>
      <t xml:space="preserve">TIJERAS GRANDES DE </t>
    </r>
    <r>
      <rPr>
        <sz val="10"/>
        <color theme="1"/>
        <rFont val="Century Schoolbook"/>
        <family val="1"/>
      </rPr>
      <t>8"</t>
    </r>
  </si>
  <si>
    <r>
      <t xml:space="preserve">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t>
    </r>
  </si>
  <si>
    <r>
      <t xml:space="preserve"> CINTA DE EMPAQUE </t>
    </r>
    <r>
      <rPr>
        <sz val="10"/>
        <color theme="1"/>
        <rFont val="Century Schoolbook"/>
        <family val="1"/>
      </rPr>
      <t>48</t>
    </r>
    <r>
      <rPr>
        <sz val="10"/>
        <color theme="1"/>
        <rFont val="Arial Narrow"/>
        <family val="2"/>
      </rPr>
      <t>X</t>
    </r>
    <r>
      <rPr>
        <sz val="10"/>
        <color theme="1"/>
        <rFont val="Century Schoolbook"/>
        <family val="1"/>
      </rPr>
      <t>80</t>
    </r>
    <r>
      <rPr>
        <sz val="10"/>
        <color theme="1"/>
        <rFont val="Arial Narrow"/>
        <family val="2"/>
      </rPr>
      <t xml:space="preserve"> YDAS COLOR TRANSPARENTE*</t>
    </r>
  </si>
  <si>
    <r>
      <rPr>
        <sz val="10"/>
        <rFont val="Century Schoolbook"/>
        <family val="1"/>
      </rPr>
      <t>2</t>
    </r>
    <r>
      <rPr>
        <sz val="10"/>
        <rFont val="Arial Narrow"/>
        <family val="2"/>
      </rPr>
      <t>-Amino-</t>
    </r>
    <r>
      <rPr>
        <sz val="10"/>
        <rFont val="Century Schoolbook"/>
        <family val="1"/>
      </rPr>
      <t>2</t>
    </r>
    <r>
      <rPr>
        <sz val="10"/>
        <rFont val="Arial Narrow"/>
        <family val="2"/>
      </rPr>
      <t>-(hydroxymethyl)-</t>
    </r>
    <r>
      <rPr>
        <sz val="10"/>
        <rFont val="Century Schoolbook"/>
        <family val="1"/>
      </rPr>
      <t>1,3</t>
    </r>
    <r>
      <rPr>
        <sz val="10"/>
        <rFont val="Arial Narrow"/>
        <family val="2"/>
      </rPr>
      <t xml:space="preserve">-propanediol </t>
    </r>
    <r>
      <rPr>
        <sz val="10"/>
        <rFont val="Century Schoolbook"/>
        <family val="1"/>
      </rPr>
      <t xml:space="preserve">500 </t>
    </r>
    <r>
      <rPr>
        <sz val="10"/>
        <rFont val="Arial Narrow"/>
        <family val="2"/>
      </rPr>
      <t>g</t>
    </r>
  </si>
  <si>
    <r>
      <t>Magnesium acetate Mg(C</t>
    </r>
    <r>
      <rPr>
        <sz val="10"/>
        <rFont val="Century Schoolbook"/>
        <family val="1"/>
      </rPr>
      <t>2</t>
    </r>
    <r>
      <rPr>
        <sz val="10"/>
        <rFont val="Arial Narrow"/>
        <family val="2"/>
      </rPr>
      <t>H</t>
    </r>
    <r>
      <rPr>
        <sz val="10"/>
        <rFont val="Century Schoolbook"/>
        <family val="1"/>
      </rPr>
      <t>3O2)2.4</t>
    </r>
    <r>
      <rPr>
        <sz val="10"/>
        <rFont val="Arial Narrow"/>
        <family val="2"/>
      </rPr>
      <t>H</t>
    </r>
    <r>
      <rPr>
        <sz val="10"/>
        <rFont val="Century Schoolbook"/>
        <family val="1"/>
      </rPr>
      <t>2</t>
    </r>
    <r>
      <rPr>
        <sz val="10"/>
        <rFont val="Arial Narrow"/>
        <family val="2"/>
      </rPr>
      <t xml:space="preserve">O </t>
    </r>
    <r>
      <rPr>
        <sz val="10"/>
        <rFont val="Century Schoolbook"/>
        <family val="1"/>
      </rPr>
      <t>500</t>
    </r>
    <r>
      <rPr>
        <sz val="10"/>
        <rFont val="Arial Narrow"/>
        <family val="2"/>
      </rPr>
      <t>g</t>
    </r>
  </si>
  <si>
    <r>
      <t>Sodium Acetate Anhydroois NaC</t>
    </r>
    <r>
      <rPr>
        <sz val="10"/>
        <rFont val="Century Schoolbook"/>
        <family val="1"/>
      </rPr>
      <t>2</t>
    </r>
    <r>
      <rPr>
        <sz val="10"/>
        <rFont val="Arial Narrow"/>
        <family val="2"/>
      </rPr>
      <t>H</t>
    </r>
    <r>
      <rPr>
        <sz val="10"/>
        <rFont val="Century Schoolbook"/>
        <family val="1"/>
      </rPr>
      <t>3</t>
    </r>
    <r>
      <rPr>
        <sz val="10"/>
        <rFont val="Arial Narrow"/>
        <family val="2"/>
      </rPr>
      <t>O</t>
    </r>
    <r>
      <rPr>
        <sz val="10"/>
        <rFont val="Century Schoolbook"/>
        <family val="1"/>
      </rPr>
      <t>2 500</t>
    </r>
    <r>
      <rPr>
        <sz val="10"/>
        <rFont val="Arial Narrow"/>
        <family val="2"/>
      </rPr>
      <t>g</t>
    </r>
  </si>
  <si>
    <r>
      <t xml:space="preserve">Aires Acondicionados de </t>
    </r>
    <r>
      <rPr>
        <sz val="10"/>
        <color theme="1"/>
        <rFont val="Century Schoolbook"/>
        <family val="1"/>
      </rPr>
      <t>24</t>
    </r>
    <r>
      <rPr>
        <sz val="10"/>
        <color theme="1"/>
        <rFont val="Arial Narrow"/>
        <family val="2"/>
      </rPr>
      <t xml:space="preserve"> btu</t>
    </r>
  </si>
  <si>
    <r>
      <t xml:space="preserve">HIDROXIDO DE SODIO </t>
    </r>
    <r>
      <rPr>
        <sz val="10"/>
        <color theme="1"/>
        <rFont val="Century Schoolbook"/>
        <family val="1"/>
      </rPr>
      <t>1</t>
    </r>
    <r>
      <rPr>
        <sz val="10"/>
        <color theme="1"/>
        <rFont val="Arial Narrow"/>
        <family val="2"/>
      </rPr>
      <t>Kg</t>
    </r>
  </si>
  <si>
    <r>
      <t xml:space="preserve">ACDO CLORHIDRICO DE </t>
    </r>
    <r>
      <rPr>
        <sz val="10"/>
        <color theme="1"/>
        <rFont val="Century Schoolbook"/>
        <family val="1"/>
      </rPr>
      <t>2,5</t>
    </r>
    <r>
      <rPr>
        <sz val="10"/>
        <color theme="1"/>
        <rFont val="Arial Narrow"/>
        <family val="2"/>
      </rPr>
      <t xml:space="preserve"> L</t>
    </r>
  </si>
  <si>
    <r>
      <t xml:space="preserve">AGAR AGAR DE </t>
    </r>
    <r>
      <rPr>
        <sz val="10"/>
        <color theme="1"/>
        <rFont val="Century Schoolbook"/>
        <family val="1"/>
      </rPr>
      <t>500</t>
    </r>
    <r>
      <rPr>
        <sz val="10"/>
        <color theme="1"/>
        <rFont val="Arial Narrow"/>
        <family val="2"/>
      </rPr>
      <t xml:space="preserve"> GR</t>
    </r>
  </si>
  <si>
    <r>
      <t xml:space="preserve">AGAR SABORAUD DE </t>
    </r>
    <r>
      <rPr>
        <sz val="10"/>
        <color theme="1"/>
        <rFont val="Century Schoolbook"/>
        <family val="1"/>
      </rPr>
      <t>500</t>
    </r>
    <r>
      <rPr>
        <sz val="10"/>
        <color theme="1"/>
        <rFont val="Arial Narrow"/>
        <family val="2"/>
      </rPr>
      <t xml:space="preserve"> GR </t>
    </r>
  </si>
  <si>
    <r>
      <t xml:space="preserve">CAJAS PETRI DE </t>
    </r>
    <r>
      <rPr>
        <sz val="10"/>
        <color theme="1"/>
        <rFont val="Century Schoolbook"/>
        <family val="1"/>
      </rPr>
      <t>9</t>
    </r>
    <r>
      <rPr>
        <sz val="10"/>
        <color theme="1"/>
        <rFont val="Arial Narrow"/>
        <family val="2"/>
      </rPr>
      <t xml:space="preserve"> CM DE DIAMETRO</t>
    </r>
  </si>
  <si>
    <r>
      <t xml:space="preserve">GUANTES NEOPRENO TECHNIC </t>
    </r>
    <r>
      <rPr>
        <sz val="10"/>
        <color theme="1"/>
        <rFont val="Century Schoolbook"/>
        <family val="1"/>
      </rPr>
      <t>420</t>
    </r>
    <r>
      <rPr>
        <sz val="10"/>
        <color theme="1"/>
        <rFont val="Arial Narrow"/>
        <family val="2"/>
      </rPr>
      <t xml:space="preserve"> FACILIDAD</t>
    </r>
  </si>
  <si>
    <r>
      <t xml:space="preserve">CUADERNO ESPIRAL UNIVERSITARIO CUADROS </t>
    </r>
    <r>
      <rPr>
        <sz val="10"/>
        <color theme="1"/>
        <rFont val="Century Schoolbook"/>
        <family val="1"/>
      </rPr>
      <t>100</t>
    </r>
    <r>
      <rPr>
        <sz val="10"/>
        <color theme="1"/>
        <rFont val="Arial Narrow"/>
        <family val="2"/>
      </rPr>
      <t xml:space="preserve"> HOJAS*</t>
    </r>
  </si>
  <si>
    <r>
      <t xml:space="preserve">ETIQUETAS ADHESIVAS </t>
    </r>
    <r>
      <rPr>
        <sz val="10"/>
        <color theme="1"/>
        <rFont val="Century Schoolbook"/>
        <family val="1"/>
      </rPr>
      <t xml:space="preserve">8.6 </t>
    </r>
    <r>
      <rPr>
        <sz val="10"/>
        <color theme="1"/>
        <rFont val="Arial Narrow"/>
        <family val="2"/>
      </rPr>
      <t xml:space="preserve">X </t>
    </r>
    <r>
      <rPr>
        <sz val="10"/>
        <color theme="1"/>
        <rFont val="Century Schoolbook"/>
        <family val="1"/>
      </rPr>
      <t>1.50</t>
    </r>
    <r>
      <rPr>
        <sz val="10"/>
        <color theme="1"/>
        <rFont val="Arial Narrow"/>
        <family val="2"/>
      </rPr>
      <t xml:space="preserve"> T-</t>
    </r>
    <r>
      <rPr>
        <sz val="10"/>
        <color theme="1"/>
        <rFont val="Century Schoolbook"/>
        <family val="1"/>
      </rPr>
      <t>22</t>
    </r>
    <r>
      <rPr>
        <sz val="10"/>
        <color theme="1"/>
        <rFont val="Arial Narrow"/>
        <family val="2"/>
      </rPr>
      <t>*</t>
    </r>
  </si>
  <si>
    <t>N° de directrices emitidas validadas para ejecutar los procesos administrativos y académicos</t>
  </si>
  <si>
    <t>N° de Planificación y Evaluación Operativa Anual entregadas oportunamente</t>
  </si>
  <si>
    <t>N° de folders organizados en Archivo de Gestión, registrados en el Inventario Documental</t>
  </si>
  <si>
    <t>N° de Reporte del estado actual de la Emisión o actualización de procedimientos Académicos internos, presentados</t>
  </si>
  <si>
    <t>N° de evaluaciones integrales del desempeño docente ejecutadas</t>
  </si>
  <si>
    <t>N° de libros organizados en Archivo Intermedio, registrados en el inventario documental</t>
  </si>
  <si>
    <t>N° de Convocatorias y Notificaciones realizadas</t>
  </si>
  <si>
    <t>N° de Informes jurídicos de los procesos disciplinarios, Académicos y/o Administrativos de la Facultad emitidos</t>
  </si>
  <si>
    <t>N° de Certificaciones de la Facultad emitidas y/o legalizados</t>
  </si>
  <si>
    <t>N° de Correspondencia interna y externa registrada y distribuida</t>
  </si>
  <si>
    <t>N° de procesos elaborados por semestre</t>
  </si>
  <si>
    <t>N° de Plan Operativo Anual y Evaluaciones del Plan Operativo Anual presentados</t>
  </si>
  <si>
    <t>N° de Plan Operativo Anual y Evaluaciones del POA presentados</t>
  </si>
  <si>
    <t>N° de estudiantes legalmente matriculados</t>
  </si>
  <si>
    <t>N° de estudiantes legalmente homologados</t>
  </si>
  <si>
    <t>N° de graduados legalmente incorporados</t>
  </si>
  <si>
    <t>N° de Informes Técnicos</t>
  </si>
  <si>
    <t>N° de plan operativo anual y evaluaciones del POA presentados</t>
  </si>
  <si>
    <t>Ejecución de los Procesos administrativos y académicos supervisados.</t>
  </si>
  <si>
    <t>Certificaciones de la Facultad emitidas y/o legalizadas.</t>
  </si>
  <si>
    <t>Archivo Intermedio Organizado.</t>
  </si>
  <si>
    <r>
      <rPr>
        <b/>
        <sz val="9"/>
        <rFont val="Century Schoolbook"/>
        <family val="1"/>
      </rPr>
      <t>2.-</t>
    </r>
    <r>
      <rPr>
        <b/>
        <sz val="10"/>
        <rFont val="Arial Narrow"/>
        <family val="2"/>
      </rPr>
      <t xml:space="preserve"> </t>
    </r>
    <r>
      <rPr>
        <sz val="10"/>
        <rFont val="Arial Narrow"/>
        <family val="2"/>
      </rPr>
      <t>Supervisar y Ejecutar los procesos administrativos y académicos.</t>
    </r>
  </si>
  <si>
    <r>
      <rPr>
        <b/>
        <sz val="9"/>
        <rFont val="Century Schoolbook"/>
        <family val="1"/>
      </rPr>
      <t>4.-</t>
    </r>
    <r>
      <rPr>
        <b/>
        <sz val="10"/>
        <rFont val="Arial Narrow"/>
        <family val="2"/>
      </rPr>
      <t xml:space="preserve"> </t>
    </r>
    <r>
      <rPr>
        <sz val="10"/>
        <rFont val="Arial Narrow"/>
        <family val="2"/>
      </rPr>
      <t>Supervisar la asistencia y permanencia de los servidores.</t>
    </r>
  </si>
  <si>
    <r>
      <rPr>
        <b/>
        <sz val="9"/>
        <rFont val="Century Schoolbook"/>
        <family val="1"/>
      </rPr>
      <t xml:space="preserve">6.- </t>
    </r>
    <r>
      <rPr>
        <sz val="10"/>
        <rFont val="Arial Narrow"/>
        <family val="2"/>
      </rPr>
      <t>Presentar la Planificación Operativa Anual y Evaluar la Planificación Operativa Anual.</t>
    </r>
  </si>
  <si>
    <r>
      <rPr>
        <b/>
        <sz val="9"/>
        <rFont val="Century Schoolbook"/>
        <family val="1"/>
      </rPr>
      <t>7.-</t>
    </r>
    <r>
      <rPr>
        <b/>
        <sz val="10"/>
        <rFont val="Arial Narrow"/>
        <family val="2"/>
      </rPr>
      <t xml:space="preserve"> </t>
    </r>
    <r>
      <rPr>
        <sz val="10"/>
        <rFont val="Arial Narrow"/>
        <family val="2"/>
      </rPr>
      <t>Organizar el Archivo de Gestión.</t>
    </r>
  </si>
  <si>
    <r>
      <rPr>
        <b/>
        <sz val="9"/>
        <rFont val="Century Schoolbook"/>
        <family val="1"/>
      </rPr>
      <t>7.-</t>
    </r>
    <r>
      <rPr>
        <sz val="10"/>
        <rFont val="Arial Narrow"/>
        <family val="2"/>
      </rPr>
      <t xml:space="preserve"> Supervisar las actividades académicas que se realizan en los diferentes laboratorios, aulas, salas tics y unidades académicas experimentales de las Facultades.</t>
    </r>
  </si>
  <si>
    <r>
      <rPr>
        <b/>
        <sz val="9"/>
        <rFont val="Century Schoolbook"/>
        <family val="1"/>
      </rPr>
      <t>9.-</t>
    </r>
    <r>
      <rPr>
        <sz val="10"/>
        <rFont val="Arial Narrow"/>
        <family val="2"/>
      </rPr>
      <t xml:space="preserve"> Organizar el Archivo de Gestión.</t>
    </r>
  </si>
  <si>
    <r>
      <rPr>
        <b/>
        <sz val="9"/>
        <rFont val="Century Schoolbook"/>
        <family val="1"/>
      </rPr>
      <t>1.-</t>
    </r>
    <r>
      <rPr>
        <sz val="10"/>
        <rFont val="Arial Narrow"/>
        <family val="2"/>
      </rPr>
      <t xml:space="preserve"> Emitir convocatorias y actas de Consejo Directivo.</t>
    </r>
  </si>
  <si>
    <r>
      <rPr>
        <b/>
        <sz val="9"/>
        <rFont val="Century Schoolbook"/>
        <family val="1"/>
      </rPr>
      <t xml:space="preserve">4.- </t>
    </r>
    <r>
      <rPr>
        <sz val="10"/>
        <rFont val="Arial Narrow"/>
        <family val="2"/>
      </rPr>
      <t>Emitir y/o legalizar las Certificaciones de la Facultad.</t>
    </r>
  </si>
  <si>
    <r>
      <rPr>
        <b/>
        <sz val="10"/>
        <rFont val="Century Schoolbook"/>
        <family val="1"/>
      </rPr>
      <t>7.-</t>
    </r>
    <r>
      <rPr>
        <sz val="10"/>
        <rFont val="Arial Narrow"/>
        <family val="2"/>
      </rPr>
      <t xml:space="preserve"> Organizar el Archivo intermedio.</t>
    </r>
  </si>
  <si>
    <r>
      <rPr>
        <b/>
        <sz val="9"/>
        <rFont val="Century Schoolbook"/>
        <family val="1"/>
      </rPr>
      <t>2.-</t>
    </r>
    <r>
      <rPr>
        <sz val="10"/>
        <rFont val="Arial Narrow"/>
        <family val="2"/>
      </rPr>
      <t xml:space="preserve"> Planificación Operativa Anual y Evaluación de la Planificación Operativa Anual.</t>
    </r>
  </si>
  <si>
    <r>
      <rPr>
        <b/>
        <sz val="9"/>
        <rFont val="Century Schoolbook"/>
        <family val="1"/>
      </rPr>
      <t xml:space="preserve">1.- </t>
    </r>
    <r>
      <rPr>
        <sz val="10"/>
        <rFont val="Arial Narrow"/>
        <family val="2"/>
      </rPr>
      <t>Planificación Operativa Anual y Evaluación de la Planificación Operativa Anual.</t>
    </r>
  </si>
  <si>
    <r>
      <t xml:space="preserve">ETER ETILICO </t>
    </r>
    <r>
      <rPr>
        <sz val="10"/>
        <color theme="1"/>
        <rFont val="Century Schoolbook"/>
        <family val="1"/>
      </rPr>
      <t>4</t>
    </r>
    <r>
      <rPr>
        <sz val="10"/>
        <color theme="1"/>
        <rFont val="Arial Narrow"/>
        <family val="2"/>
      </rPr>
      <t xml:space="preserve"> LITROS</t>
    </r>
  </si>
  <si>
    <t>* Ing. Sara Castillo Herrera,
  Decana FCA
* Ing. Jessica Farías Jaen,
  Analista Administrativo de Decanato</t>
  </si>
  <si>
    <t>* Ing. Sara Castillo Herrera,
  Decana FCA
* Ing. Jessica Farías Jaén,
  Analista Administrativo de Decanato
* Lcdo. Javier Aguilar Vargas,
 Administrador de Bienes (e) FCA</t>
  </si>
  <si>
    <t>N° de Criterios técnicos adoptados a nivel de Facultad emitidos</t>
  </si>
  <si>
    <t>* Ing. Sara Castillo Herrera,
  Decana FCA
* Ing. Jessica Farías Jaén,
  Analista Administrativo de Decanato</t>
  </si>
  <si>
    <t>N° de Matriz y Control de Supervisión de la ejecución de las Convocatorias al Consejo Directivo presentada</t>
  </si>
  <si>
    <t>Nivel Topográfico</t>
  </si>
  <si>
    <t>* Ing. Sara Castillo Herrera,
  Decana FCA
* Lcdo. Javier Aguilar Vargas,
  Administrador de Bienes FCA
* Ing. Jessica Farías Jaén,
  Analista Administrativo de Decanato FCA</t>
  </si>
  <si>
    <t>* Ing. Sara Castillo Herrera,
  Decana FCA
* Ing. Jessica Farías Jaén,
  Analista Administrativo de Decanato
* Psic. Clínico Ronald Barrezueta Rogel,
  Auxiliar Servicios, encargado Archivo Gestión FCA</t>
  </si>
  <si>
    <r>
      <rPr>
        <b/>
        <sz val="9"/>
        <rFont val="Century Schoolbook"/>
        <family val="1"/>
      </rPr>
      <t>1.-</t>
    </r>
    <r>
      <rPr>
        <sz val="10"/>
        <rFont val="Arial Narrow"/>
        <family val="2"/>
      </rPr>
      <t xml:space="preserve"> Receptar, analizar y realizar oficios, correos electrónicos, informes, llamadas telefónicas y otros documentos que emanen de los procesos que se lleva a cabo en el subdecanato.
</t>
    </r>
    <r>
      <rPr>
        <b/>
        <sz val="9"/>
        <rFont val="Century Schoolbook"/>
        <family val="1"/>
      </rPr>
      <t>2.-</t>
    </r>
    <r>
      <rPr>
        <sz val="10"/>
        <rFont val="Arial Narrow"/>
        <family val="2"/>
      </rPr>
      <t xml:space="preserve"> Actualizar la agenda del Subdecanato.
</t>
    </r>
    <r>
      <rPr>
        <b/>
        <sz val="9"/>
        <rFont val="Century Schoolbook"/>
        <family val="1"/>
      </rPr>
      <t>3.-</t>
    </r>
    <r>
      <rPr>
        <sz val="10"/>
        <rFont val="Arial Narrow"/>
        <family val="2"/>
      </rPr>
      <t xml:space="preserve"> Actualizar la matriz de capacitación del personal docente.
</t>
    </r>
    <r>
      <rPr>
        <b/>
        <sz val="9"/>
        <rFont val="Century Schoolbook"/>
        <family val="1"/>
      </rPr>
      <t>4.-</t>
    </r>
    <r>
      <rPr>
        <sz val="10"/>
        <rFont val="Arial Narrow"/>
        <family val="2"/>
      </rPr>
      <t xml:space="preserve"> Elaborar matriz de Publicaciones del personal docente.
</t>
    </r>
    <r>
      <rPr>
        <b/>
        <sz val="9"/>
        <rFont val="Century Schoolbook"/>
        <family val="1"/>
      </rPr>
      <t>5.-</t>
    </r>
    <r>
      <rPr>
        <sz val="10"/>
        <rFont val="Arial Narrow"/>
        <family val="2"/>
      </rPr>
      <t xml:space="preserve"> Nombrar a los responsables de los colectivos de vinculación, prácticas preprofesionales, evaluación y gestión de la calidad, seguimiento al sílabo por carreras.
</t>
    </r>
    <r>
      <rPr>
        <b/>
        <sz val="9"/>
        <rFont val="Century Schoolbook"/>
        <family val="1"/>
      </rPr>
      <t>6.-</t>
    </r>
    <r>
      <rPr>
        <sz val="10"/>
        <rFont val="Arial Narrow"/>
        <family val="2"/>
      </rPr>
      <t xml:space="preserve"> Planificar y ejecutar la capacitación docente de los profesores.
</t>
    </r>
    <r>
      <rPr>
        <b/>
        <sz val="9"/>
        <rFont val="Century Schoolbook"/>
        <family val="1"/>
      </rPr>
      <t>7.-</t>
    </r>
    <r>
      <rPr>
        <sz val="10"/>
        <rFont val="Arial Narrow"/>
        <family val="2"/>
      </rPr>
      <t xml:space="preserve"> Convocar al coordinadores de carrera para elaborar el distributivo.</t>
    </r>
  </si>
  <si>
    <t>El Reporte del estado actual de la Emisión o actualización de procedimientos Académicos internos se elaborará por período académico.</t>
  </si>
  <si>
    <t>* Ing. Omar Sánchez Romero,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
Coordinadores de grupos de investigación.</t>
  </si>
  <si>
    <r>
      <rPr>
        <b/>
        <sz val="9"/>
        <rFont val="Century Schoolbook"/>
        <family val="1"/>
      </rPr>
      <t>1.-</t>
    </r>
    <r>
      <rPr>
        <sz val="10"/>
        <rFont val="Arial Narrow"/>
        <family val="2"/>
      </rPr>
      <t xml:space="preserve"> Elaborar en Comisión Académica y aprobar en Consejo Directivo las Comisiones para evaluación integral del desempeño del personal académico de los dos periodos DI y DII.
</t>
    </r>
    <r>
      <rPr>
        <b/>
        <sz val="9"/>
        <rFont val="Century Schoolbook"/>
        <family val="1"/>
      </rPr>
      <t>2.-</t>
    </r>
    <r>
      <rPr>
        <sz val="10"/>
        <rFont val="Arial Narrow"/>
        <family val="2"/>
      </rPr>
      <t xml:space="preserve"> Ingresar información al SIUTMACH.
</t>
    </r>
    <r>
      <rPr>
        <b/>
        <sz val="9"/>
        <rFont val="Century Schoolbook"/>
        <family val="1"/>
      </rPr>
      <t>3.-</t>
    </r>
    <r>
      <rPr>
        <sz val="10"/>
        <rFont val="Arial Narrow"/>
        <family val="2"/>
      </rPr>
      <t xml:space="preserve"> Socializar los resultados con el personal académico.
</t>
    </r>
    <r>
      <rPr>
        <b/>
        <sz val="9"/>
        <rFont val="Century Schoolbook"/>
        <family val="1"/>
      </rPr>
      <t>4.-</t>
    </r>
    <r>
      <rPr>
        <sz val="10"/>
        <rFont val="Arial Narrow"/>
        <family val="2"/>
      </rPr>
      <t xml:space="preserve"> Receptar y tramitar solicitudes de apelación.
</t>
    </r>
    <r>
      <rPr>
        <b/>
        <sz val="9"/>
        <rFont val="Century Schoolbook"/>
        <family val="1"/>
      </rPr>
      <t>5.-</t>
    </r>
    <r>
      <rPr>
        <sz val="10"/>
        <rFont val="Arial Narrow"/>
        <family val="2"/>
      </rPr>
      <t xml:space="preserve"> Receptar informe final de resultados.
</t>
    </r>
    <r>
      <rPr>
        <b/>
        <sz val="9"/>
        <rFont val="Century Schoolbook"/>
        <family val="1"/>
      </rPr>
      <t>6.-</t>
    </r>
    <r>
      <rPr>
        <sz val="10"/>
        <rFont val="Arial Narrow"/>
        <family val="2"/>
      </rPr>
      <t xml:space="preserve"> Elaborar e informar al Consejo Directivo tabla de profesores mejores puntuados por carrera.
</t>
    </r>
    <r>
      <rPr>
        <b/>
        <sz val="9"/>
        <rFont val="Century Schoolbook"/>
        <family val="1"/>
      </rPr>
      <t>7.-</t>
    </r>
    <r>
      <rPr>
        <sz val="10"/>
        <rFont val="Arial Narrow"/>
        <family val="2"/>
      </rPr>
      <t xml:space="preserve"> Entregar certificados a profesores mejores puntuados.</t>
    </r>
  </si>
  <si>
    <r>
      <t xml:space="preserve">N° de practicas por semestres de acuerdo a las necesidades del docente en los Laboratorios, las Salas TIC (Salas de informática) y Clínica Veterinaria. 
FCA. (Anexo N° </t>
    </r>
    <r>
      <rPr>
        <sz val="10"/>
        <rFont val="Century Schoolbook"/>
        <family val="1"/>
      </rPr>
      <t>1</t>
    </r>
    <r>
      <rPr>
        <sz val="10"/>
        <rFont val="Arial Narrow"/>
        <family val="2"/>
      </rPr>
      <t>)
(</t>
    </r>
    <r>
      <rPr>
        <sz val="10"/>
        <rFont val="Century Schoolbook"/>
        <family val="1"/>
      </rPr>
      <t>91</t>
    </r>
    <r>
      <rPr>
        <sz val="10"/>
        <rFont val="Arial Narrow"/>
        <family val="2"/>
      </rPr>
      <t xml:space="preserve"> prácticas en el 1er Semestre y </t>
    </r>
    <r>
      <rPr>
        <sz val="10"/>
        <rFont val="Century Schoolbook"/>
        <family val="1"/>
      </rPr>
      <t>105</t>
    </r>
    <r>
      <rPr>
        <sz val="10"/>
        <rFont val="Arial Narrow"/>
        <family val="2"/>
      </rPr>
      <t xml:space="preserve"> prácticas en el </t>
    </r>
    <r>
      <rPr>
        <sz val="10"/>
        <rFont val="Century Schoolbook"/>
        <family val="1"/>
      </rPr>
      <t>2</t>
    </r>
    <r>
      <rPr>
        <sz val="10"/>
        <rFont val="Arial Narrow"/>
        <family val="2"/>
      </rPr>
      <t>do semestre)</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</si>
  <si>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presentar el cronograma de mantenimiento de infraestructura y equipos del Laboratorio.
</t>
    </r>
    <r>
      <rPr>
        <b/>
        <sz val="9"/>
        <rFont val="Century Schoolbook"/>
        <family val="1"/>
      </rPr>
      <t>3.-</t>
    </r>
    <r>
      <rPr>
        <sz val="10"/>
        <rFont val="Arial Narrow"/>
        <family val="2"/>
      </rPr>
      <t xml:space="preserve"> Solicitar el inventario de bienes actualizados del Laboratorio.
</t>
    </r>
    <r>
      <rPr>
        <b/>
        <sz val="9"/>
        <rFont val="Century Schoolbook"/>
        <family val="1"/>
      </rPr>
      <t>4.-</t>
    </r>
    <r>
      <rPr>
        <sz val="10"/>
        <rFont val="Arial Narrow"/>
        <family val="2"/>
      </rPr>
      <t xml:space="preserve"> Supervisar la limpieza de laboratorio.
</t>
    </r>
    <r>
      <rPr>
        <b/>
        <sz val="9"/>
        <rFont val="Century Schoolbook"/>
        <family val="1"/>
      </rPr>
      <t>5.-</t>
    </r>
    <r>
      <rPr>
        <sz val="10"/>
        <rFont val="Arial Narrow"/>
        <family val="2"/>
      </rPr>
      <t xml:space="preserve"> Elaborar y presentar el POA y la Programación de necesidades de recursos y Evaluación del POA al Subdecanato.
</t>
    </r>
    <r>
      <rPr>
        <b/>
        <sz val="9"/>
        <rFont val="Century Schoolbook"/>
        <family val="1"/>
      </rPr>
      <t>6.-</t>
    </r>
    <r>
      <rPr>
        <sz val="10"/>
        <rFont val="Arial Narrow"/>
        <family val="2"/>
      </rPr>
      <t xml:space="preserve"> Atender a usuarios internos y externos.</t>
    </r>
  </si>
  <si>
    <r>
      <t xml:space="preserve">Tritón x </t>
    </r>
    <r>
      <rPr>
        <sz val="10"/>
        <rFont val="Century Schoolbook"/>
        <family val="1"/>
      </rPr>
      <t>100 100</t>
    </r>
    <r>
      <rPr>
        <sz val="10"/>
        <rFont val="Arial Narrow"/>
        <family val="2"/>
      </rPr>
      <t>g</t>
    </r>
  </si>
  <si>
    <r>
      <rPr>
        <b/>
        <sz val="9"/>
        <rFont val="Century Schoolbook"/>
        <family val="1"/>
      </rPr>
      <t>1.-</t>
    </r>
    <r>
      <rPr>
        <sz val="10"/>
        <rFont val="Arial Narrow"/>
        <family val="2"/>
      </rPr>
      <t xml:space="preserve"> Elaborar lista de práctica según las guías recibidas conforme a la especialidad.
</t>
    </r>
    <r>
      <rPr>
        <b/>
        <sz val="9"/>
        <rFont val="Century Schoolbook"/>
        <family val="1"/>
      </rPr>
      <t>2.-</t>
    </r>
    <r>
      <rPr>
        <sz val="10"/>
        <rFont val="Arial Narrow"/>
        <family val="2"/>
      </rPr>
      <t xml:space="preserve"> Elaborar y presentar el cronograma de mantenimiento de infraestructura física, mantenimiento y calibración de los equipos del Laboratorio y la Estación.
</t>
    </r>
    <r>
      <rPr>
        <b/>
        <sz val="9"/>
        <rFont val="Century Schoolbook"/>
        <family val="1"/>
      </rPr>
      <t>3.-</t>
    </r>
    <r>
      <rPr>
        <sz val="10"/>
        <rFont val="Arial Narrow"/>
        <family val="2"/>
      </rPr>
      <t xml:space="preserve"> Solicitar el inventario actualizado de bienes de Laboratorio.
</t>
    </r>
    <r>
      <rPr>
        <b/>
        <sz val="9"/>
        <rFont val="Century Schoolbook"/>
        <family val="1"/>
      </rPr>
      <t>4.-</t>
    </r>
    <r>
      <rPr>
        <sz val="10"/>
        <rFont val="Arial Narrow"/>
        <family val="2"/>
      </rPr>
      <t xml:space="preserve"> Supervisar la limpieza de Laboratorio y la Estación.
</t>
    </r>
    <r>
      <rPr>
        <b/>
        <sz val="9"/>
        <rFont val="Century Schoolbook"/>
        <family val="1"/>
      </rPr>
      <t>5.-</t>
    </r>
    <r>
      <rPr>
        <sz val="10"/>
        <rFont val="Arial Narrow"/>
        <family val="2"/>
      </rPr>
      <t xml:space="preserve"> Elaborar y presentar el POA y la Programación de necesidades de recursos del laboratorio.
</t>
    </r>
    <r>
      <rPr>
        <b/>
        <sz val="9"/>
        <rFont val="Century Schoolbook"/>
        <family val="1"/>
      </rPr>
      <t>6.-</t>
    </r>
    <r>
      <rPr>
        <sz val="10"/>
        <rFont val="Arial Narrow"/>
        <family val="2"/>
      </rPr>
      <t xml:space="preserve"> Realizar evaluación semestral del POA y notificar al Subdecanato.
</t>
    </r>
    <r>
      <rPr>
        <b/>
        <sz val="9"/>
        <rFont val="Century Schoolbook"/>
        <family val="1"/>
      </rPr>
      <t>7.-</t>
    </r>
    <r>
      <rPr>
        <sz val="10"/>
        <rFont val="Arial Narrow"/>
        <family val="2"/>
      </rPr>
      <t xml:space="preserve"> Atender y registrar a usuarios internos y externos.
</t>
    </r>
    <r>
      <rPr>
        <b/>
        <sz val="9"/>
        <rFont val="Century Schoolbook"/>
        <family val="1"/>
      </rPr>
      <t xml:space="preserve">8.- </t>
    </r>
    <r>
      <rPr>
        <sz val="10"/>
        <rFont val="Arial Narrow"/>
        <family val="2"/>
      </rPr>
      <t xml:space="preserve">Registrar el uso de equipos y de laboratorio.
</t>
    </r>
    <r>
      <rPr>
        <b/>
        <sz val="9"/>
        <rFont val="Century Schoolbook"/>
        <family val="1"/>
      </rPr>
      <t>9.-</t>
    </r>
    <r>
      <rPr>
        <sz val="10"/>
        <rFont val="Arial Narrow"/>
        <family val="2"/>
      </rPr>
      <t xml:space="preserve"> Elaborar informe semestral de actividades realizadas en el Laboratorio y la Estación.</t>
    </r>
  </si>
  <si>
    <t>Laboratorio de Química.</t>
  </si>
  <si>
    <r>
      <t xml:space="preserve">ACIDO SULFURICO concentrado </t>
    </r>
    <r>
      <rPr>
        <sz val="10"/>
        <color theme="1"/>
        <rFont val="Century Schoolbook"/>
        <family val="1"/>
      </rPr>
      <t>2,5</t>
    </r>
    <r>
      <rPr>
        <sz val="10"/>
        <color theme="1"/>
        <rFont val="Arial Narrow"/>
        <family val="2"/>
      </rPr>
      <t xml:space="preserve"> Lt.</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</si>
  <si>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realizar el cronograma de mantenimiento de equipos informáticos de las Salas TIC y Aula virtual.
</t>
    </r>
    <r>
      <rPr>
        <b/>
        <sz val="9"/>
        <rFont val="Century Schoolbook"/>
        <family val="1"/>
      </rPr>
      <t>3.-</t>
    </r>
    <r>
      <rPr>
        <sz val="10"/>
        <rFont val="Arial Narrow"/>
        <family val="2"/>
      </rPr>
      <t xml:space="preserve"> Solicitar el inventario de bienes actualizados del Laboratorio.
</t>
    </r>
    <r>
      <rPr>
        <b/>
        <sz val="9"/>
        <rFont val="Century Schoolbook"/>
        <family val="1"/>
      </rPr>
      <t>4.-</t>
    </r>
    <r>
      <rPr>
        <sz val="10"/>
        <rFont val="Arial Narrow"/>
        <family val="2"/>
      </rPr>
      <t xml:space="preserve"> Supervisar la limpieza de laboratorio.
</t>
    </r>
    <r>
      <rPr>
        <b/>
        <sz val="9"/>
        <rFont val="Century Schoolbook"/>
        <family val="1"/>
      </rPr>
      <t>5.-</t>
    </r>
    <r>
      <rPr>
        <sz val="10"/>
        <rFont val="Arial Narrow"/>
        <family val="2"/>
      </rPr>
      <t xml:space="preserve"> Elaborar y presentar el POA y la Programación de necesidades de recursos y Evaluación del POA al Subdecanato.
</t>
    </r>
    <r>
      <rPr>
        <b/>
        <sz val="9"/>
        <rFont val="Century Schoolbook"/>
        <family val="1"/>
      </rPr>
      <t>6.-</t>
    </r>
    <r>
      <rPr>
        <sz val="10"/>
        <rFont val="Arial Narrow"/>
        <family val="2"/>
      </rPr>
      <t xml:space="preserve"> Atender a usuarios internos y externos.</t>
    </r>
  </si>
  <si>
    <r>
      <rPr>
        <b/>
        <sz val="9"/>
        <rFont val="Century Schoolbook"/>
        <family val="1"/>
      </rPr>
      <t>1.-</t>
    </r>
    <r>
      <rPr>
        <sz val="10"/>
        <rFont val="Arial Narrow"/>
        <family val="2"/>
      </rPr>
      <t xml:space="preserve"> Remitir correo electrónico a los Sres. Miembros de Consejo Directivo.
</t>
    </r>
    <r>
      <rPr>
        <b/>
        <sz val="9"/>
        <rFont val="Century Schoolbook"/>
        <family val="1"/>
      </rPr>
      <t>2.-</t>
    </r>
    <r>
      <rPr>
        <sz val="10"/>
        <rFont val="Arial Narrow"/>
        <family val="2"/>
      </rPr>
      <t xml:space="preserve"> Notificar día, hora de la sesión y el Orden del Día.</t>
    </r>
  </si>
  <si>
    <r>
      <rPr>
        <b/>
        <sz val="9"/>
        <rFont val="Century Schoolbook"/>
        <family val="1"/>
      </rPr>
      <t>3.-</t>
    </r>
    <r>
      <rPr>
        <sz val="10"/>
        <rFont val="Arial Narrow"/>
        <family val="2"/>
      </rPr>
      <t xml:space="preserve"> Emitir Informes jurídicos de los procesos disciplinarios, académicos y/o administrativos de la Facultad.</t>
    </r>
  </si>
  <si>
    <r>
      <rPr>
        <b/>
        <sz val="9"/>
        <rFont val="Century Schoolbook"/>
        <family val="1"/>
      </rPr>
      <t xml:space="preserve">1.- </t>
    </r>
    <r>
      <rPr>
        <sz val="10"/>
        <rFont val="Arial Narrow"/>
        <family val="2"/>
      </rPr>
      <t xml:space="preserve">Elaborar los informes jurídicos de acuerdo a Reglamentaciones vigentes.
</t>
    </r>
    <r>
      <rPr>
        <b/>
        <sz val="9"/>
        <rFont val="Century Schoolbook"/>
        <family val="1"/>
      </rPr>
      <t>2.-</t>
    </r>
    <r>
      <rPr>
        <sz val="10"/>
        <rFont val="Arial Narrow"/>
        <family val="2"/>
      </rPr>
      <t xml:space="preserve"> Emitir el Informe Jurídico a Consejo Directivo para su aprobación o decisión.</t>
    </r>
  </si>
  <si>
    <r>
      <rPr>
        <b/>
        <sz val="9"/>
        <rFont val="Century Schoolbook"/>
        <family val="1"/>
      </rPr>
      <t>1.-</t>
    </r>
    <r>
      <rPr>
        <sz val="10"/>
        <rFont val="Arial Narrow"/>
        <family val="2"/>
      </rPr>
      <t xml:space="preserve"> Atender solicitudes de certificaciones de señores docentes, estudiantes y servidores.
</t>
    </r>
    <r>
      <rPr>
        <b/>
        <sz val="9"/>
        <rFont val="Century Schoolbook"/>
        <family val="1"/>
      </rPr>
      <t>2.-</t>
    </r>
    <r>
      <rPr>
        <sz val="10"/>
        <rFont val="Arial Narrow"/>
        <family val="2"/>
      </rPr>
      <t xml:space="preserve"> Legalizar certificados de matrículas, calificaciones, record académico, mallas, sillabus y de trabajo.
</t>
    </r>
    <r>
      <rPr>
        <b/>
        <sz val="9"/>
        <rFont val="Century Schoolbook"/>
        <family val="1"/>
      </rPr>
      <t>3.-</t>
    </r>
    <r>
      <rPr>
        <sz val="10"/>
        <rFont val="Arial Narrow"/>
        <family val="2"/>
      </rPr>
      <t xml:space="preserve"> Validar actas de calificaciones.</t>
    </r>
  </si>
  <si>
    <r>
      <rPr>
        <b/>
        <sz val="9"/>
        <rFont val="Century Schoolbook"/>
        <family val="1"/>
      </rPr>
      <t>1.-</t>
    </r>
    <r>
      <rPr>
        <sz val="10"/>
        <rFont val="Arial Narrow"/>
        <family val="2"/>
      </rPr>
      <t xml:space="preserve"> Elaborar el Plan Operativo Anual.
</t>
    </r>
    <r>
      <rPr>
        <b/>
        <sz val="9"/>
        <rFont val="Century Schoolbook"/>
        <family val="1"/>
      </rPr>
      <t>2.-</t>
    </r>
    <r>
      <rPr>
        <sz val="10"/>
        <rFont val="Arial Narrow"/>
        <family val="2"/>
      </rPr>
      <t xml:space="preserve"> Remitir el POA para su condensación a nivel de la Facultad.
</t>
    </r>
    <r>
      <rPr>
        <b/>
        <sz val="9"/>
        <rFont val="Century Schoolbook"/>
        <family val="1"/>
      </rPr>
      <t>3.-</t>
    </r>
    <r>
      <rPr>
        <sz val="10"/>
        <rFont val="Arial Narrow"/>
        <family val="2"/>
      </rPr>
      <t xml:space="preserve"> Elaborar semestralmente la Evaluación del POA.
</t>
    </r>
    <r>
      <rPr>
        <b/>
        <sz val="9"/>
        <rFont val="Century Schoolbook"/>
        <family val="1"/>
      </rPr>
      <t>4.-</t>
    </r>
    <r>
      <rPr>
        <sz val="10"/>
        <rFont val="Arial Narrow"/>
        <family val="2"/>
      </rPr>
      <t xml:space="preserve"> Ingresar los medios de verificación en el drive conforme lo dispone la Dirección de Planificación.</t>
    </r>
  </si>
  <si>
    <r>
      <rPr>
        <b/>
        <sz val="9"/>
        <rFont val="Century Schoolbook"/>
        <family val="1"/>
      </rPr>
      <t>1.-</t>
    </r>
    <r>
      <rPr>
        <sz val="10"/>
        <rFont val="Arial Narrow"/>
        <family val="2"/>
      </rPr>
      <t xml:space="preserve"> Receptar, analizar y elaborar correos electrónicos, informes, circulares, reportes, memorandos y otros documentos que emanen de los procesos que se lleva a cabo en la coordinación de carrera.
</t>
    </r>
    <r>
      <rPr>
        <b/>
        <sz val="9"/>
        <rFont val="Century Schoolbook"/>
        <family val="1"/>
      </rPr>
      <t>2.-</t>
    </r>
    <r>
      <rPr>
        <sz val="10"/>
        <rFont val="Arial Narrow"/>
        <family val="2"/>
      </rPr>
      <t xml:space="preserve"> Elaborar Distributivo académico de la carrera.
</t>
    </r>
    <r>
      <rPr>
        <b/>
        <sz val="9"/>
        <rFont val="Century Schoolbook"/>
        <family val="1"/>
      </rPr>
      <t>3.-</t>
    </r>
    <r>
      <rPr>
        <sz val="10"/>
        <rFont val="Arial Narrow"/>
        <family val="2"/>
      </rPr>
      <t xml:space="preserve"> Elaborar Horarios de clase de la carrera.
</t>
    </r>
    <r>
      <rPr>
        <b/>
        <sz val="9"/>
        <rFont val="Century Schoolbook"/>
        <family val="1"/>
      </rPr>
      <t>4.-</t>
    </r>
    <r>
      <rPr>
        <sz val="10"/>
        <rFont val="Arial Narrow"/>
        <family val="2"/>
      </rPr>
      <t xml:space="preserve"> Organizar, convocar a reuniones y receptar informes, de los diferentes colectivos de la carrera.
</t>
    </r>
    <r>
      <rPr>
        <b/>
        <sz val="9"/>
        <rFont val="Century Schoolbook"/>
        <family val="1"/>
      </rPr>
      <t>5.-</t>
    </r>
    <r>
      <rPr>
        <sz val="10"/>
        <rFont val="Arial Narrow"/>
        <family val="2"/>
      </rPr>
      <t xml:space="preserve"> Coordinar con Sr. Subdecano el Plan de Perfeccionamiento Académico Docente.
</t>
    </r>
    <r>
      <rPr>
        <b/>
        <sz val="9"/>
        <rFont val="Century Schoolbook"/>
        <family val="1"/>
      </rPr>
      <t>6.-</t>
    </r>
    <r>
      <rPr>
        <sz val="10"/>
        <rFont val="Arial Narrow"/>
        <family val="2"/>
      </rPr>
      <t xml:space="preserve"> Gestionar el sistema de tutorías académicas y de titulación de la carrera.
</t>
    </r>
    <r>
      <rPr>
        <b/>
        <sz val="9"/>
        <rFont val="Century Schoolbook"/>
        <family val="1"/>
      </rPr>
      <t>7.-</t>
    </r>
    <r>
      <rPr>
        <sz val="10"/>
        <rFont val="Arial Narrow"/>
        <family val="2"/>
      </rPr>
      <t xml:space="preserve"> Gestionar el cumplimiento, por parte de los docentes, de la entrega de actas de calificaciones parciales y/o finales de las asignaturas de la carrera.</t>
    </r>
  </si>
  <si>
    <t>* Patricio Quizhpe Cordero,
  Coordinador de Carrera
* Romel López Ortiz,
  Analista Académico</t>
  </si>
  <si>
    <r>
      <rPr>
        <b/>
        <sz val="9"/>
        <rFont val="Century Schoolbook"/>
        <family val="1"/>
      </rPr>
      <t xml:space="preserve">1.- </t>
    </r>
    <r>
      <rPr>
        <sz val="10"/>
        <rFont val="Arial Narrow"/>
        <family val="2"/>
      </rPr>
      <t xml:space="preserve">Recibir capacitación sobre Plan Operativo Anual.
</t>
    </r>
    <r>
      <rPr>
        <b/>
        <sz val="9"/>
        <rFont val="Century Schoolbook"/>
        <family val="1"/>
      </rPr>
      <t>2.-</t>
    </r>
    <r>
      <rPr>
        <sz val="10"/>
        <rFont val="Arial Narrow"/>
        <family val="2"/>
      </rPr>
      <t xml:space="preserve"> Elaborar el Plan Operativo Anual.
</t>
    </r>
    <r>
      <rPr>
        <b/>
        <sz val="9"/>
        <rFont val="Century Schoolbook"/>
        <family val="1"/>
      </rPr>
      <t>3.-</t>
    </r>
    <r>
      <rPr>
        <sz val="10"/>
        <rFont val="Arial Narrow"/>
        <family val="2"/>
      </rPr>
      <t xml:space="preserve"> Entregar el Plan Operativo Anual.
</t>
    </r>
    <r>
      <rPr>
        <b/>
        <sz val="9"/>
        <rFont val="Century Schoolbook"/>
        <family val="1"/>
      </rPr>
      <t>4.-</t>
    </r>
    <r>
      <rPr>
        <sz val="10"/>
        <rFont val="Arial Narrow"/>
        <family val="2"/>
      </rPr>
      <t xml:space="preserve"> Recibir capacitación sobre evaluación del Plan Operativo Anual.
</t>
    </r>
    <r>
      <rPr>
        <b/>
        <sz val="9"/>
        <rFont val="Century Schoolbook"/>
        <family val="1"/>
      </rPr>
      <t>5.-</t>
    </r>
    <r>
      <rPr>
        <sz val="10"/>
        <rFont val="Arial Narrow"/>
        <family val="2"/>
      </rPr>
      <t xml:space="preserve"> Levantar los medios de verificación para la evaluación del Plan Operativo Anual.
</t>
    </r>
    <r>
      <rPr>
        <b/>
        <sz val="9"/>
        <rFont val="Century Schoolbook"/>
        <family val="1"/>
      </rPr>
      <t>6.-</t>
    </r>
    <r>
      <rPr>
        <sz val="10"/>
        <rFont val="Arial Narrow"/>
        <family val="2"/>
      </rPr>
      <t xml:space="preserve"> Entregar las evaluaciones del Plan Operativo Anual.</t>
    </r>
  </si>
  <si>
    <r>
      <rPr>
        <b/>
        <sz val="9"/>
        <rFont val="Century Schoolbook"/>
        <family val="1"/>
      </rPr>
      <t>1.-</t>
    </r>
    <r>
      <rPr>
        <sz val="10"/>
        <rFont val="Arial Narrow"/>
        <family val="2"/>
      </rPr>
      <t xml:space="preserve"> Recibir capacitación sobre Plan Operativo Anual.
</t>
    </r>
    <r>
      <rPr>
        <b/>
        <sz val="9"/>
        <rFont val="Century Schoolbook"/>
        <family val="1"/>
      </rPr>
      <t>2.-</t>
    </r>
    <r>
      <rPr>
        <sz val="10"/>
        <rFont val="Arial Narrow"/>
        <family val="2"/>
      </rPr>
      <t xml:space="preserve"> Elaborar el Plan Operativo Anual.
</t>
    </r>
    <r>
      <rPr>
        <b/>
        <sz val="9"/>
        <rFont val="Century Schoolbook"/>
        <family val="1"/>
      </rPr>
      <t>3.-</t>
    </r>
    <r>
      <rPr>
        <sz val="10"/>
        <rFont val="Arial Narrow"/>
        <family val="2"/>
      </rPr>
      <t xml:space="preserve"> Entregar el Plan Operativo Anual.
</t>
    </r>
    <r>
      <rPr>
        <b/>
        <sz val="9"/>
        <rFont val="Century Schoolbook"/>
        <family val="1"/>
      </rPr>
      <t>4.-</t>
    </r>
    <r>
      <rPr>
        <sz val="10"/>
        <rFont val="Arial Narrow"/>
        <family val="2"/>
      </rPr>
      <t xml:space="preserve"> Recibir capacitación sobre evaluación del Plan Operativo Anual.
</t>
    </r>
    <r>
      <rPr>
        <b/>
        <sz val="9"/>
        <rFont val="Century Schoolbook"/>
        <family val="1"/>
      </rPr>
      <t>5.-</t>
    </r>
    <r>
      <rPr>
        <sz val="10"/>
        <rFont val="Arial Narrow"/>
        <family val="2"/>
      </rPr>
      <t xml:space="preserve"> Levantar los medios de verificación para la evaluación del Plan Operativo Anual.
</t>
    </r>
    <r>
      <rPr>
        <b/>
        <sz val="9"/>
        <rFont val="Century Schoolbook"/>
        <family val="1"/>
      </rPr>
      <t>6.-</t>
    </r>
    <r>
      <rPr>
        <sz val="10"/>
        <rFont val="Arial Narrow"/>
        <family val="2"/>
      </rPr>
      <t xml:space="preserve"> Entregar las evaluaciones del Plan Operativo Anual.</t>
    </r>
  </si>
  <si>
    <t>* Héctor Carvajal Romero,
  Coordinador de Carrera</t>
  </si>
  <si>
    <r>
      <rPr>
        <b/>
        <sz val="9"/>
        <rFont val="Century Schoolbook"/>
        <family val="1"/>
      </rPr>
      <t>1.-</t>
    </r>
    <r>
      <rPr>
        <sz val="10"/>
        <rFont val="Arial Narrow"/>
        <family val="2"/>
      </rPr>
      <t xml:space="preserve"> Coordinar y Ejecutar los Procesos de Matriculación.</t>
    </r>
  </si>
  <si>
    <t>* Lcdo. Segundo Quinche,
  Jefe de la Unidad del UMMOG-UACA
* Sra. Mayra Soto Villa,
  Analista de Matricula
* Sra. Mariana Zamora Lima,
   Analista de Estadística
* Sra. Glenda Velasco,
  Analista Administrativa del UMMOG</t>
  </si>
  <si>
    <t>* Lcdo. Segundo Quinche,
  Jefe de la Unidad del UMMOG-UACA
* Sra. Mariana Zamora Lima,
   Analista de Estadística
* Sra. Glenda Velasco,
  Analista Administrativa del UMMOG</t>
  </si>
  <si>
    <t>Mejorar la satisfacción del servidor universitario en el ejercicio de sus funciones.</t>
  </si>
  <si>
    <t>Procesos de registros y/o validación de calificaciones coordinados.</t>
  </si>
  <si>
    <r>
      <rPr>
        <b/>
        <sz val="9"/>
        <rFont val="Century Schoolbook"/>
        <family val="1"/>
      </rPr>
      <t>6.-</t>
    </r>
    <r>
      <rPr>
        <sz val="10"/>
        <rFont val="Arial Narrow"/>
        <family val="2"/>
      </rPr>
      <t xml:space="preserve"> Presentar la Planificación Operativa Anual y Evaluación de la Planificación Operativo Anual.</t>
    </r>
  </si>
  <si>
    <t>* Lcdo. Segundo Quinche,
  Jefe de la Unidad del UMMOG-UACA
* Sra. Glenda Velasco,
  Analista Administrativa del UMMOG</t>
  </si>
  <si>
    <t>N° de expedientes administrativos registrados en el Inventario documental</t>
  </si>
  <si>
    <r>
      <t xml:space="preserve">FUNDA DE BASURA USO INDUSTRIALVERDE </t>
    </r>
    <r>
      <rPr>
        <sz val="10"/>
        <color theme="1"/>
        <rFont val="Century Schoolbook"/>
        <family val="1"/>
      </rPr>
      <t>35</t>
    </r>
    <r>
      <rPr>
        <sz val="10"/>
        <color theme="1"/>
        <rFont val="Arial Narrow"/>
        <family val="2"/>
      </rPr>
      <t>"X</t>
    </r>
    <r>
      <rPr>
        <sz val="10"/>
        <color theme="1"/>
        <rFont val="Century Schoolbook"/>
        <family val="1"/>
      </rPr>
      <t>47</t>
    </r>
    <r>
      <rPr>
        <sz val="10"/>
        <color theme="1"/>
        <rFont val="Arial Narrow"/>
        <family val="2"/>
      </rPr>
      <t xml:space="preserve">" PAQ. X </t>
    </r>
    <r>
      <rPr>
        <sz val="10"/>
        <color theme="1"/>
        <rFont val="Century Schoolbook"/>
        <family val="1"/>
      </rPr>
      <t>10</t>
    </r>
    <r>
      <rPr>
        <sz val="10"/>
        <color theme="1"/>
        <rFont val="Arial Narrow"/>
        <family val="2"/>
      </rPr>
      <t xml:space="preserve"> UNIDADES</t>
    </r>
  </si>
  <si>
    <r>
      <t xml:space="preserve"> DETERGENTE HOSPITALARIO </t>
    </r>
    <r>
      <rPr>
        <sz val="10"/>
        <color theme="1"/>
        <rFont val="Century Schoolbook"/>
        <family val="1"/>
      </rPr>
      <t>5</t>
    </r>
    <r>
      <rPr>
        <sz val="10"/>
        <color theme="1"/>
        <rFont val="Arial Narrow"/>
        <family val="2"/>
      </rPr>
      <t xml:space="preserve"> KG*</t>
    </r>
  </si>
  <si>
    <r>
      <t xml:space="preserve">REPUESTO DE TRAPEO (MOPA) DE </t>
    </r>
    <r>
      <rPr>
        <sz val="10"/>
        <color theme="1"/>
        <rFont val="Century Schoolbook"/>
        <family val="1"/>
      </rPr>
      <t>64</t>
    </r>
    <r>
      <rPr>
        <sz val="10"/>
        <color theme="1"/>
        <rFont val="Arial Narrow"/>
        <family val="2"/>
      </rPr>
      <t xml:space="preserve"> CM*</t>
    </r>
  </si>
  <si>
    <t>N° de procesos de Investigación y de vinculación con la sociedad supervisados</t>
  </si>
  <si>
    <r>
      <t xml:space="preserve">Acondicionadores de aire split de </t>
    </r>
    <r>
      <rPr>
        <sz val="10"/>
        <color theme="1"/>
        <rFont val="Century Schoolbook"/>
        <family val="1"/>
      </rPr>
      <t>12</t>
    </r>
    <r>
      <rPr>
        <sz val="10"/>
        <color theme="1"/>
        <rFont val="Arial Narrow"/>
        <family val="2"/>
      </rPr>
      <t xml:space="preserve"> btu </t>
    </r>
  </si>
  <si>
    <r>
      <rPr>
        <b/>
        <sz val="9"/>
        <rFont val="Century Schoolbook"/>
        <family val="1"/>
      </rPr>
      <t>4.-</t>
    </r>
    <r>
      <rPr>
        <sz val="10"/>
        <rFont val="Arial Narrow"/>
        <family val="2"/>
      </rPr>
      <t xml:space="preserve"> Coordinar los procesos de registros y/o validación de calificaciones.</t>
    </r>
  </si>
  <si>
    <t>N° de validación de registros calificaciones</t>
  </si>
  <si>
    <r>
      <rPr>
        <b/>
        <sz val="9"/>
        <rFont val="Century Schoolbook"/>
        <family val="1"/>
      </rPr>
      <t>1.-</t>
    </r>
    <r>
      <rPr>
        <sz val="10"/>
        <rFont val="Arial Narrow"/>
        <family val="2"/>
      </rPr>
      <t xml:space="preserve"> Atender a docentes en recepción de actas de calificación para validar.</t>
    </r>
  </si>
  <si>
    <r>
      <rPr>
        <b/>
        <sz val="9"/>
        <rFont val="Century Schoolbook"/>
        <family val="1"/>
      </rPr>
      <t>5.-</t>
    </r>
    <r>
      <rPr>
        <sz val="10"/>
        <rFont val="Arial Narrow"/>
        <family val="2"/>
      </rPr>
      <t xml:space="preserve"> Emitir Informes Técnicos para procesos internos y externos.</t>
    </r>
  </si>
  <si>
    <r>
      <rPr>
        <b/>
        <sz val="9"/>
        <rFont val="Century Schoolbook"/>
        <family val="1"/>
      </rPr>
      <t>1.-</t>
    </r>
    <r>
      <rPr>
        <sz val="10"/>
        <rFont val="Arial Narrow"/>
        <family val="2"/>
      </rPr>
      <t xml:space="preserve"> Atender petición de informes de Dirección Académica, Decanato, subdecanato.</t>
    </r>
  </si>
  <si>
    <r>
      <rPr>
        <b/>
        <sz val="9"/>
        <rFont val="Century Schoolbook"/>
        <family val="1"/>
      </rPr>
      <t>1.-</t>
    </r>
    <r>
      <rPr>
        <sz val="10"/>
        <rFont val="Arial Narrow"/>
        <family val="2"/>
      </rPr>
      <t xml:space="preserve"> Archivar documentos del UMMOG.</t>
    </r>
  </si>
  <si>
    <t>Edificios, locales, residencias y cableado estructurado (instalación, mantenimiento y reparación)</t>
  </si>
  <si>
    <t>Proyectores de imagen</t>
  </si>
  <si>
    <t>Honorarios por Contratos Civiles de Servicios.</t>
  </si>
  <si>
    <t>530811 0701 003</t>
  </si>
  <si>
    <t>Cerraduras de engrampe</t>
  </si>
  <si>
    <t>Cerradura sobrepuesta</t>
  </si>
  <si>
    <t>Espuma de puliuretano</t>
  </si>
  <si>
    <t>Chapas sobrepuestas</t>
  </si>
  <si>
    <r>
      <rPr>
        <b/>
        <sz val="9"/>
        <rFont val="Century Schoolbook"/>
        <family val="1"/>
      </rPr>
      <t>7.-</t>
    </r>
    <r>
      <rPr>
        <b/>
        <sz val="10"/>
        <rFont val="Arial Narrow"/>
        <family val="2"/>
      </rPr>
      <t xml:space="preserve"> </t>
    </r>
    <r>
      <rPr>
        <sz val="10"/>
        <rFont val="Arial Narrow"/>
        <family val="2"/>
      </rPr>
      <t>Organizar el Archivo de gestión.</t>
    </r>
  </si>
  <si>
    <t>* Dr. Edguin Sarango, Subdecano
* Lic. Guillermo Bermudes,
  Administrador Salas Tics
* Ing. Lady Guerrero,
  Técnico de Laboratorio (campus Machala)</t>
  </si>
  <si>
    <t>Carpeta folder de cartulina KRAFT con vincha incluida</t>
  </si>
  <si>
    <t>531404 0701 003</t>
  </si>
  <si>
    <r>
      <t xml:space="preserve">Archivador cartón plegable N° </t>
    </r>
    <r>
      <rPr>
        <sz val="10"/>
        <rFont val="Century Schoolbook"/>
        <family val="1"/>
      </rPr>
      <t>15</t>
    </r>
    <r>
      <rPr>
        <sz val="10"/>
        <rFont val="Arial Narrow"/>
        <family val="2"/>
      </rPr>
      <t xml:space="preserve"> con tapa</t>
    </r>
  </si>
  <si>
    <r>
      <t>Computadora Asus con proc. Intel i</t>
    </r>
    <r>
      <rPr>
        <sz val="10"/>
        <rFont val="Century Schoolbook"/>
        <family val="1"/>
      </rPr>
      <t>7</t>
    </r>
  </si>
  <si>
    <r>
      <t>Impresora EPSON L</t>
    </r>
    <r>
      <rPr>
        <sz val="10"/>
        <rFont val="Century Schoolbook"/>
        <family val="1"/>
      </rPr>
      <t>575</t>
    </r>
  </si>
  <si>
    <r>
      <t xml:space="preserve">Tumbado </t>
    </r>
    <r>
      <rPr>
        <sz val="10"/>
        <rFont val="Century Schoolbook"/>
        <family val="1"/>
      </rPr>
      <t>120</t>
    </r>
    <r>
      <rPr>
        <sz val="10"/>
        <rFont val="Arial Narrow"/>
        <family val="2"/>
      </rPr>
      <t>x</t>
    </r>
    <r>
      <rPr>
        <sz val="10"/>
        <rFont val="Century Schoolbook"/>
        <family val="1"/>
      </rPr>
      <t>60</t>
    </r>
    <r>
      <rPr>
        <sz val="10"/>
        <rFont val="Arial Narrow"/>
        <family val="2"/>
      </rPr>
      <t xml:space="preserve"> fibrocen (planchas)</t>
    </r>
  </si>
  <si>
    <r>
      <t xml:space="preserve">Bomba pedrollo de </t>
    </r>
    <r>
      <rPr>
        <sz val="10"/>
        <rFont val="Century Schoolbook"/>
        <family val="1"/>
      </rPr>
      <t>1</t>
    </r>
    <r>
      <rPr>
        <sz val="10"/>
        <rFont val="Arial Narrow"/>
        <family val="2"/>
      </rPr>
      <t>c</t>
    </r>
  </si>
  <si>
    <r>
      <t xml:space="preserve">Archivador cartón plegable, loma </t>
    </r>
    <r>
      <rPr>
        <sz val="10"/>
        <rFont val="Century Schoolbook"/>
        <family val="1"/>
      </rPr>
      <t xml:space="preserve">16 </t>
    </r>
    <r>
      <rPr>
        <sz val="10"/>
        <rFont val="Arial Narrow"/>
        <family val="2"/>
      </rPr>
      <t xml:space="preserve">cm N° </t>
    </r>
    <r>
      <rPr>
        <sz val="10"/>
        <rFont val="Century Schoolbook"/>
        <family val="1"/>
      </rPr>
      <t>3</t>
    </r>
  </si>
  <si>
    <r>
      <t xml:space="preserve">Archivador cartón plegable, loma </t>
    </r>
    <r>
      <rPr>
        <sz val="10"/>
        <rFont val="Century Schoolbook"/>
        <family val="1"/>
      </rPr>
      <t>16</t>
    </r>
    <r>
      <rPr>
        <sz val="10"/>
        <rFont val="Arial Narrow"/>
        <family val="2"/>
      </rPr>
      <t xml:space="preserve"> cm N° </t>
    </r>
    <r>
      <rPr>
        <sz val="10"/>
        <rFont val="Century Schoolbook"/>
        <family val="1"/>
      </rPr>
      <t>3</t>
    </r>
  </si>
  <si>
    <t>Cds regrabables sin caja CD-RW</t>
  </si>
  <si>
    <r>
      <rPr>
        <b/>
        <sz val="9"/>
        <rFont val="Century Schoolbook"/>
        <family val="1"/>
      </rPr>
      <t>1.-</t>
    </r>
    <r>
      <rPr>
        <sz val="10"/>
        <rFont val="Arial Narrow"/>
        <family val="2"/>
      </rPr>
      <t xml:space="preserve"> Reporte del estado actual de la emisión o actualización de Procedimientos Académicos internos.</t>
    </r>
  </si>
  <si>
    <r>
      <rPr>
        <b/>
        <sz val="9"/>
        <rFont val="Century Schoolbook"/>
        <family val="1"/>
      </rPr>
      <t>1.-</t>
    </r>
    <r>
      <rPr>
        <sz val="10"/>
        <rFont val="Arial Narrow"/>
        <family val="2"/>
      </rPr>
      <t xml:space="preserve"> Reporte del estado actual de la supervisión a la ejecución de los procesos académicos. Y administrativos.</t>
    </r>
  </si>
  <si>
    <r>
      <rPr>
        <b/>
        <sz val="9"/>
        <rFont val="Century Schoolbook"/>
        <family val="1"/>
      </rPr>
      <t>1.-</t>
    </r>
    <r>
      <rPr>
        <sz val="10"/>
        <rFont val="Arial Narrow"/>
        <family val="2"/>
      </rPr>
      <t xml:space="preserve"> Elaborar informes internos de criterios y asesoría legal de procesos disciplinarios, académicos y administrativos.</t>
    </r>
  </si>
  <si>
    <r>
      <rPr>
        <b/>
        <sz val="9"/>
        <rFont val="Century Schoolbook"/>
        <family val="1"/>
      </rPr>
      <t>1.-</t>
    </r>
    <r>
      <rPr>
        <sz val="10"/>
        <rFont val="Arial Narrow"/>
        <family val="2"/>
      </rPr>
      <t xml:space="preserve"> Desarrollar los Reportes de avances de proyecto vinculación / investigación.
</t>
    </r>
    <r>
      <rPr>
        <b/>
        <sz val="9"/>
        <rFont val="Century Schoolbook"/>
        <family val="1"/>
      </rPr>
      <t>2.-</t>
    </r>
    <r>
      <rPr>
        <sz val="10"/>
        <rFont val="Arial Narrow"/>
        <family val="2"/>
      </rPr>
      <t xml:space="preserve"> Registrar a estudiantes de vinculación.
</t>
    </r>
    <r>
      <rPr>
        <b/>
        <sz val="9"/>
        <rFont val="Century Schoolbook"/>
        <family val="1"/>
      </rPr>
      <t>3.-</t>
    </r>
    <r>
      <rPr>
        <sz val="10"/>
        <rFont val="Arial Narrow"/>
        <family val="2"/>
      </rPr>
      <t xml:space="preserve"> Realizar la Asignación de horas clases a docentes (Distributivo).
</t>
    </r>
    <r>
      <rPr>
        <b/>
        <sz val="9"/>
        <rFont val="Century Schoolbook"/>
        <family val="1"/>
      </rPr>
      <t>4.-</t>
    </r>
    <r>
      <rPr>
        <sz val="10"/>
        <rFont val="Arial Narrow"/>
        <family val="2"/>
      </rPr>
      <t xml:space="preserve"> Brindar tutorías en asesoría y patrocinio jurídico a los practicantes preprofesionales del Consultorio Jurídico Gratuito de la Utmach.
</t>
    </r>
    <r>
      <rPr>
        <b/>
        <sz val="9"/>
        <rFont val="Century Schoolbook"/>
        <family val="1"/>
      </rPr>
      <t>5.-</t>
    </r>
    <r>
      <rPr>
        <sz val="10"/>
        <rFont val="Arial Narrow"/>
        <family val="2"/>
      </rPr>
      <t xml:space="preserve"> Brindar tutorías de prácticas preprofesionales a los estudiantes del Consultorio Jurídico Gratuito de la Carrera de Derecho.
</t>
    </r>
    <r>
      <rPr>
        <b/>
        <sz val="9"/>
        <rFont val="Century Schoolbook"/>
        <family val="1"/>
      </rPr>
      <t>6.-</t>
    </r>
    <r>
      <rPr>
        <sz val="10"/>
        <rFont val="Arial Narrow"/>
        <family val="2"/>
      </rPr>
      <t xml:space="preserve"> Brindar asesoría y patrocinio jurídico a los usuarios del Consultorio Jurídico de la Carrera de Derecho.
</t>
    </r>
    <r>
      <rPr>
        <b/>
        <sz val="9"/>
        <rFont val="Century Schoolbook"/>
        <family val="1"/>
      </rPr>
      <t>7.-</t>
    </r>
    <r>
      <rPr>
        <sz val="10"/>
        <rFont val="Arial Narrow"/>
        <family val="2"/>
      </rPr>
      <t xml:space="preserve"> Brindar asesoría Jurídica gratuita.
</t>
    </r>
    <r>
      <rPr>
        <b/>
        <sz val="9"/>
        <rFont val="Century Schoolbook"/>
        <family val="1"/>
      </rPr>
      <t>8.-</t>
    </r>
    <r>
      <rPr>
        <sz val="10"/>
        <rFont val="Arial Narrow"/>
        <family val="2"/>
      </rPr>
      <t xml:space="preserve"> Brindar patrocinio jurídico gratuito.
</t>
    </r>
    <r>
      <rPr>
        <b/>
        <sz val="9"/>
        <rFont val="Century Schoolbook"/>
        <family val="1"/>
      </rPr>
      <t>9.-</t>
    </r>
    <r>
      <rPr>
        <sz val="10"/>
        <rFont val="Arial Narrow"/>
        <family val="2"/>
      </rPr>
      <t xml:space="preserve"> N° de practicantes tutoriados.
</t>
    </r>
    <r>
      <rPr>
        <b/>
        <sz val="9"/>
        <rFont val="Century Schoolbook"/>
        <family val="1"/>
      </rPr>
      <t>10.-</t>
    </r>
    <r>
      <rPr>
        <sz val="10"/>
        <rFont val="Arial Narrow"/>
        <family val="2"/>
      </rPr>
      <t xml:space="preserve"> N° de asesorías supervisadas.</t>
    </r>
  </si>
  <si>
    <r>
      <t xml:space="preserve">Acondicionadores de aire </t>
    </r>
    <r>
      <rPr>
        <sz val="10"/>
        <rFont val="Century Schoolbook"/>
        <family val="1"/>
      </rPr>
      <t>60.000</t>
    </r>
    <r>
      <rPr>
        <sz val="10"/>
        <rFont val="Arial Narrow"/>
        <family val="2"/>
      </rPr>
      <t xml:space="preserve"> VTU</t>
    </r>
  </si>
  <si>
    <r>
      <t xml:space="preserve">Acondicionadores de aire </t>
    </r>
    <r>
      <rPr>
        <sz val="10"/>
        <rFont val="Century Schoolbook"/>
        <family val="1"/>
      </rPr>
      <t>24.000</t>
    </r>
    <r>
      <rPr>
        <sz val="10"/>
        <rFont val="Arial Narrow"/>
        <family val="2"/>
      </rPr>
      <t xml:space="preserve"> VTU</t>
    </r>
  </si>
  <si>
    <r>
      <rPr>
        <b/>
        <sz val="9"/>
        <rFont val="Century Schoolbook"/>
        <family val="1"/>
      </rPr>
      <t xml:space="preserve">1.- </t>
    </r>
    <r>
      <rPr>
        <sz val="10"/>
        <rFont val="Arial Narrow"/>
        <family val="2"/>
      </rPr>
      <t>Reporte del estado actual del resultado y avances de los procesos de Investigación y de vinculación con la sociedad.</t>
    </r>
  </si>
  <si>
    <r>
      <rPr>
        <b/>
        <sz val="9"/>
        <rFont val="Century Schoolbook"/>
        <family val="1"/>
      </rPr>
      <t>1.-</t>
    </r>
    <r>
      <rPr>
        <sz val="10"/>
        <rFont val="Arial Narrow"/>
        <family val="2"/>
      </rPr>
      <t xml:space="preserve"> Organizar el proceso de evaluación integral del desempeño docente por periodo.
</t>
    </r>
    <r>
      <rPr>
        <b/>
        <sz val="9"/>
        <rFont val="Century Schoolbook"/>
        <family val="1"/>
      </rPr>
      <t>2.-</t>
    </r>
    <r>
      <rPr>
        <sz val="10"/>
        <rFont val="Arial Narrow"/>
        <family val="2"/>
      </rPr>
      <t xml:space="preserve"> Ejecutar el proceso de evaluación integral del desempeño docente por periodo académico, de acuerdo a directrices emitidas por la autoridad competente.
</t>
    </r>
    <r>
      <rPr>
        <b/>
        <sz val="9"/>
        <rFont val="Century Schoolbook"/>
        <family val="1"/>
      </rPr>
      <t>3.-</t>
    </r>
    <r>
      <rPr>
        <sz val="10"/>
        <rFont val="Arial Narrow"/>
        <family val="2"/>
      </rPr>
      <t xml:space="preserve"> Socializar con docentes de la FCS el informe General de Evaluación del Desempeño Docente.</t>
    </r>
  </si>
  <si>
    <r>
      <rPr>
        <b/>
        <sz val="9"/>
        <rFont val="Century Schoolbook"/>
        <family val="1"/>
      </rPr>
      <t>2.</t>
    </r>
    <r>
      <rPr>
        <sz val="9"/>
        <rFont val="Century Schoolbook"/>
        <family val="1"/>
      </rPr>
      <t>-</t>
    </r>
    <r>
      <rPr>
        <sz val="10"/>
        <rFont val="Arial Narrow"/>
        <family val="2"/>
      </rPr>
      <t xml:space="preserve"> Coordinar el logro de resultados o avances de procesos de Investigación y de vinculación con la sociedad.</t>
    </r>
  </si>
  <si>
    <t>Logro de resultados o avances de procesos de Investigación y de vinculación con la sociedad coordinados.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</si>
  <si>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solicitados por las autoridades.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Coordinar con la UMMOG el desarrollo del proceso de titulación por periodo académico.
</t>
    </r>
    <r>
      <rPr>
        <b/>
        <sz val="9"/>
        <rFont val="Century Schoolbook"/>
        <family val="1"/>
      </rPr>
      <t>6.-</t>
    </r>
    <r>
      <rPr>
        <sz val="10"/>
        <rFont val="Arial Narrow"/>
        <family val="2"/>
      </rPr>
      <t xml:space="preserve"> Coordinar las pasantías y prácticas preprofesionales con los colectivos académicos, en coordinación con el VINCOPP.
</t>
    </r>
    <r>
      <rPr>
        <b/>
        <sz val="9"/>
        <rFont val="Century Schoolbook"/>
        <family val="1"/>
      </rPr>
      <t>7.-</t>
    </r>
    <r>
      <rPr>
        <sz val="10"/>
        <rFont val="Arial Narrow"/>
        <family val="2"/>
      </rPr>
      <t xml:space="preserve"> Condensar información de cumplimiento de indicadores para la evaluación y acreditación de la carrera.</t>
    </r>
  </si>
  <si>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a las autoridades.
</t>
    </r>
    <r>
      <rPr>
        <b/>
        <sz val="9"/>
        <rFont val="Century Schoolbook"/>
        <family val="1"/>
      </rPr>
      <t>4.-</t>
    </r>
    <r>
      <rPr>
        <sz val="10"/>
        <rFont val="Arial Narrow"/>
        <family val="2"/>
      </rPr>
      <t xml:space="preserve"> Liderar los colectivos de apoyo académico de la carrera.
</t>
    </r>
    <r>
      <rPr>
        <b/>
        <sz val="9"/>
        <rFont val="Century Schoolbook"/>
        <family val="1"/>
      </rPr>
      <t>5.-</t>
    </r>
    <r>
      <rPr>
        <sz val="10"/>
        <rFont val="Arial Narrow"/>
        <family val="2"/>
      </rPr>
      <t xml:space="preserve"> Aportar con la información pertinente a la evaluación y acreditación de la carrera de la institución.
</t>
    </r>
    <r>
      <rPr>
        <b/>
        <sz val="9"/>
        <rFont val="Century Schoolbook"/>
        <family val="1"/>
      </rPr>
      <t>6.-</t>
    </r>
    <r>
      <rPr>
        <sz val="10"/>
        <rFont val="Arial Narrow"/>
        <family val="2"/>
      </rPr>
      <t xml:space="preserve"> Coordinar con la UMMOG de acuerdo al Cronograma la recepción de examen de titulación(examen complexivo-trabajo de titulación).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Coordinar reuniones con los egresados de la carrera.
</t>
    </r>
    <r>
      <rPr>
        <b/>
        <sz val="9"/>
        <rFont val="Century Schoolbook"/>
        <family val="1"/>
      </rPr>
      <t>9.-</t>
    </r>
    <r>
      <rPr>
        <sz val="10"/>
        <rFont val="Arial Narrow"/>
        <family val="2"/>
      </rPr>
      <t xml:space="preserve"> Coordinar el proceso de seguimiento al silabo.</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</si>
  <si>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Convocatorias.
</t>
    </r>
    <r>
      <rPr>
        <b/>
        <sz val="9"/>
        <rFont val="Century Schoolbook"/>
        <family val="1"/>
      </rPr>
      <t>3.-</t>
    </r>
    <r>
      <rPr>
        <sz val="10"/>
        <rFont val="Arial Narrow"/>
        <family val="2"/>
      </rPr>
      <t xml:space="preserve"> Registro de asistencia a reuniones.
</t>
    </r>
    <r>
      <rPr>
        <b/>
        <sz val="9"/>
        <rFont val="Century Schoolbook"/>
        <family val="1"/>
      </rPr>
      <t>4.-</t>
    </r>
    <r>
      <rPr>
        <sz val="10"/>
        <rFont val="Arial Narrow"/>
        <family val="2"/>
      </rPr>
      <t xml:space="preserve"> Informes de sugerencia de asignación de tutores y comité evaluador a la UMMOG.
</t>
    </r>
    <r>
      <rPr>
        <b/>
        <sz val="9"/>
        <rFont val="Century Schoolbook"/>
        <family val="1"/>
      </rPr>
      <t>5.-</t>
    </r>
    <r>
      <rPr>
        <sz val="10"/>
        <rFont val="Arial Narrow"/>
        <family val="2"/>
      </rPr>
      <t xml:space="preserve"> Rubricas de sustentación.
</t>
    </r>
    <r>
      <rPr>
        <b/>
        <sz val="9"/>
        <rFont val="Century Schoolbook"/>
        <family val="1"/>
      </rPr>
      <t>6.-</t>
    </r>
    <r>
      <rPr>
        <sz val="10"/>
        <rFont val="Arial Narrow"/>
        <family val="2"/>
      </rPr>
      <t xml:space="preserve"> Reporte del estado actual de la supervisión a la ejecución de los procesos académicos.
</t>
    </r>
    <r>
      <rPr>
        <b/>
        <sz val="9"/>
        <rFont val="Century Schoolbook"/>
        <family val="1"/>
      </rPr>
      <t>7.-</t>
    </r>
    <r>
      <rPr>
        <sz val="10"/>
        <rFont val="Arial Narrow"/>
        <family val="2"/>
      </rPr>
      <t xml:space="preserve"> Plan de fortalecimiento.
</t>
    </r>
    <r>
      <rPr>
        <b/>
        <sz val="9"/>
        <rFont val="Century Schoolbook"/>
        <family val="1"/>
      </rPr>
      <t>8.-</t>
    </r>
    <r>
      <rPr>
        <sz val="10"/>
        <rFont val="Arial Narrow"/>
        <family val="2"/>
      </rPr>
      <t xml:space="preserve"> Plan de mejoras.
</t>
    </r>
    <r>
      <rPr>
        <b/>
        <sz val="9"/>
        <rFont val="Century Schoolbook"/>
        <family val="1"/>
      </rPr>
      <t>9.-</t>
    </r>
    <r>
      <rPr>
        <sz val="10"/>
        <rFont val="Arial Narrow"/>
        <family val="2"/>
      </rPr>
      <t xml:space="preserve"> Informes de cumplimiento.
</t>
    </r>
    <r>
      <rPr>
        <b/>
        <sz val="9"/>
        <rFont val="Century Schoolbook"/>
        <family val="1"/>
      </rPr>
      <t>10.-</t>
    </r>
    <r>
      <rPr>
        <sz val="10"/>
        <rFont val="Arial Narrow"/>
        <family val="2"/>
      </rPr>
      <t xml:space="preserve"> Actividades académicas y complementarias.
</t>
    </r>
    <r>
      <rPr>
        <b/>
        <sz val="9"/>
        <rFont val="Century Schoolbook"/>
        <family val="1"/>
      </rPr>
      <t>11.-</t>
    </r>
    <r>
      <rPr>
        <sz val="10"/>
        <rFont val="Arial Narrow"/>
        <family val="2"/>
      </rPr>
      <t xml:space="preserve"> Actas de reuniones de colectivos docente.</t>
    </r>
  </si>
  <si>
    <r>
      <rPr>
        <b/>
        <sz val="9"/>
        <rFont val="Century Schoolbook"/>
        <family val="1"/>
      </rPr>
      <t>2.-</t>
    </r>
    <r>
      <rPr>
        <sz val="10"/>
        <rFont val="Arial Narrow"/>
        <family val="2"/>
      </rPr>
      <t xml:space="preserve"> Coordinar el logro de resultados o avances de procesos de Investigación y de vinculación con la sociedad.</t>
    </r>
  </si>
  <si>
    <r>
      <rPr>
        <b/>
        <sz val="9"/>
        <rFont val="Century Schoolbook"/>
        <family val="1"/>
      </rPr>
      <t>1.-</t>
    </r>
    <r>
      <rPr>
        <sz val="10"/>
        <rFont val="Arial Narrow"/>
        <family val="2"/>
      </rPr>
      <t xml:space="preserve"> Reporte del estado actual del resultado y avances de los procesos de Investigación y de vinculación con la sociedad.
</t>
    </r>
    <r>
      <rPr>
        <b/>
        <sz val="9"/>
        <rFont val="Century Schoolbook"/>
        <family val="1"/>
      </rPr>
      <t>2.-</t>
    </r>
    <r>
      <rPr>
        <sz val="10"/>
        <rFont val="Arial Narrow"/>
        <family val="2"/>
      </rPr>
      <t xml:space="preserve"> Informes de tutorías a los practicantes preprofesionales.
</t>
    </r>
    <r>
      <rPr>
        <b/>
        <sz val="9"/>
        <rFont val="Century Schoolbook"/>
        <family val="1"/>
      </rPr>
      <t>3.-</t>
    </r>
    <r>
      <rPr>
        <sz val="10"/>
        <rFont val="Arial Narrow"/>
        <family val="2"/>
      </rPr>
      <t xml:space="preserve"> Reporte del estado actual de la supervisión a la ejecución de los procesos académicos.
</t>
    </r>
    <r>
      <rPr>
        <b/>
        <sz val="9"/>
        <rFont val="Century Schoolbook"/>
        <family val="1"/>
      </rPr>
      <t>4.-</t>
    </r>
    <r>
      <rPr>
        <sz val="10"/>
        <rFont val="Arial Narrow"/>
        <family val="2"/>
      </rPr>
      <t xml:space="preserve"> Reporte de asesoría Jurídica gratuita brindada.
</t>
    </r>
    <r>
      <rPr>
        <b/>
        <sz val="9"/>
        <rFont val="Century Schoolbook"/>
        <family val="1"/>
      </rPr>
      <t>5.-</t>
    </r>
    <r>
      <rPr>
        <sz val="10"/>
        <rFont val="Arial Narrow"/>
        <family val="2"/>
      </rPr>
      <t xml:space="preserve"> Reporte de patrocinio jurídico gratuito brindado.</t>
    </r>
  </si>
  <si>
    <r>
      <rPr>
        <b/>
        <sz val="9"/>
        <rFont val="Century Schoolbook"/>
        <family val="1"/>
      </rPr>
      <t>1.-</t>
    </r>
    <r>
      <rPr>
        <sz val="10"/>
        <rFont val="Arial Narrow"/>
        <family val="2"/>
      </rPr>
      <t xml:space="preserve"> Reporte del estado actual del resultado y avances de los procesos de Investigación y de vinculación con la sociedad.
</t>
    </r>
    <r>
      <rPr>
        <b/>
        <sz val="9"/>
        <rFont val="Century Schoolbook"/>
        <family val="1"/>
      </rPr>
      <t>2.-</t>
    </r>
    <r>
      <rPr>
        <sz val="10"/>
        <rFont val="Arial Narrow"/>
        <family val="2"/>
      </rPr>
      <t xml:space="preserve"> Reuniones con el colectivo para avance del proyecto.
</t>
    </r>
    <r>
      <rPr>
        <b/>
        <sz val="9"/>
        <rFont val="Century Schoolbook"/>
        <family val="1"/>
      </rPr>
      <t>3.-</t>
    </r>
    <r>
      <rPr>
        <sz val="10"/>
        <rFont val="Arial Narrow"/>
        <family val="2"/>
      </rPr>
      <t xml:space="preserve"> Reuniones con VINCOPP.
</t>
    </r>
    <r>
      <rPr>
        <b/>
        <sz val="9"/>
        <rFont val="Century Schoolbook"/>
        <family val="1"/>
      </rPr>
      <t>4.-</t>
    </r>
    <r>
      <rPr>
        <sz val="10"/>
        <rFont val="Arial Narrow"/>
        <family val="2"/>
      </rPr>
      <t xml:space="preserve"> Proyecto final.</t>
    </r>
  </si>
  <si>
    <t>Logro de resultados o avances de procesos de Investigación y de vinculación con la sociedad coordinadas.</t>
  </si>
  <si>
    <t xml:space="preserve">
Logro de resultados o avances de procesos de Investigación y de vinculación con la sociedad coordinados.
</t>
  </si>
  <si>
    <t>N° de Directrices emitidas para garantizar la ejecución de los procesos administrativos y académicos.</t>
  </si>
  <si>
    <t>840103 0000 001</t>
  </si>
  <si>
    <t>Silla de Oficina Yedel - GRIS/NEGRO</t>
  </si>
  <si>
    <t>Silla de Oficina Deker - negro</t>
  </si>
  <si>
    <t>N° de Supervisiones ejecutadas de los procesos administrativos y académicos.</t>
  </si>
  <si>
    <t>840103 0000 003</t>
  </si>
  <si>
    <t>840107 0000 003</t>
  </si>
  <si>
    <t>Equipos, sistemas y Paquetes Informáticos</t>
  </si>
  <si>
    <t>N° de criterios técnicos emitidos para la sustentación de las decisiones adoptadas a nivel de facultad.</t>
  </si>
  <si>
    <t>Pilas AA alcalina</t>
  </si>
  <si>
    <t>840104 0000 001</t>
  </si>
  <si>
    <t>N° de Supervisiones realizadas de la asistencia y permanencia de los servidores.</t>
  </si>
  <si>
    <t>N° de Planificaciones y Evaluaciones realizadas del Plan Operativo Anual.</t>
  </si>
  <si>
    <t>Escobas de fibra buena</t>
  </si>
  <si>
    <t>Trapeador de buena calidad</t>
  </si>
  <si>
    <t>Caneca de pintura alto tráfico color amarillo</t>
  </si>
  <si>
    <t>Válvula de descarga de inodoro</t>
  </si>
  <si>
    <t>N° de Archivo de gestión organizado.</t>
  </si>
  <si>
    <t>Mantenimiento y Reparación de Equipos y Sistemas Informáticos.</t>
  </si>
  <si>
    <t>Unidades</t>
  </si>
  <si>
    <t>Cera para dedos(mediana)</t>
  </si>
  <si>
    <t>Mantenimiento preventivo</t>
  </si>
  <si>
    <t>Perforadores de escritorio grande</t>
  </si>
  <si>
    <t>Plancha para tumbado</t>
  </si>
  <si>
    <t>Llaves para lavamanos FV</t>
  </si>
  <si>
    <t>840103 0701 001</t>
  </si>
  <si>
    <t>840104 0701 001</t>
  </si>
  <si>
    <r>
      <t>Impresora Multifunción EPSON ECOTANK L</t>
    </r>
    <r>
      <rPr>
        <sz val="10"/>
        <color rgb="FF000000"/>
        <rFont val="Century Schoolbook"/>
        <family val="1"/>
      </rPr>
      <t>6161</t>
    </r>
  </si>
  <si>
    <r>
      <t>Laptop / Notebook LENOVO V</t>
    </r>
    <r>
      <rPr>
        <sz val="10"/>
        <color rgb="FF000000"/>
        <rFont val="Century Schoolbook"/>
        <family val="1"/>
      </rPr>
      <t>330-14</t>
    </r>
    <r>
      <rPr>
        <sz val="10"/>
        <color rgb="FF000000"/>
        <rFont val="Arial Narrow"/>
        <family val="2"/>
      </rPr>
      <t>IKB CI</t>
    </r>
    <r>
      <rPr>
        <sz val="10"/>
        <color rgb="FF000000"/>
        <rFont val="Century Schoolbook"/>
        <family val="1"/>
      </rPr>
      <t>5-8250</t>
    </r>
    <r>
      <rPr>
        <sz val="10"/>
        <color rgb="FF000000"/>
        <rFont val="Arial Narrow"/>
        <family val="2"/>
      </rPr>
      <t>U -</t>
    </r>
    <r>
      <rPr>
        <sz val="10"/>
        <color rgb="FF000000"/>
        <rFont val="Century Schoolbook"/>
        <family val="1"/>
      </rPr>
      <t>8</t>
    </r>
    <r>
      <rPr>
        <sz val="10"/>
        <color rgb="FF000000"/>
        <rFont val="Arial Narrow"/>
        <family val="2"/>
      </rPr>
      <t>GB-</t>
    </r>
    <r>
      <rPr>
        <sz val="10"/>
        <color rgb="FF000000"/>
        <rFont val="Century Schoolbook"/>
        <family val="1"/>
      </rPr>
      <t>1</t>
    </r>
    <r>
      <rPr>
        <sz val="10"/>
        <color rgb="FF000000"/>
        <rFont val="Arial Narrow"/>
        <family val="2"/>
      </rPr>
      <t>TB-NO DVD-Gris Plateado-</t>
    </r>
    <r>
      <rPr>
        <sz val="10"/>
        <color rgb="FF000000"/>
        <rFont val="Century Schoolbook"/>
        <family val="1"/>
      </rPr>
      <t>14</t>
    </r>
    <r>
      <rPr>
        <sz val="10"/>
        <color rgb="FF000000"/>
        <rFont val="Arial Narrow"/>
        <family val="2"/>
      </rPr>
      <t>"-W</t>
    </r>
    <r>
      <rPr>
        <sz val="10"/>
        <color rgb="FF000000"/>
        <rFont val="Century Schoolbook"/>
        <family val="1"/>
      </rPr>
      <t>10</t>
    </r>
    <r>
      <rPr>
        <sz val="10"/>
        <color rgb="FF000000"/>
        <rFont val="Arial Narrow"/>
        <family val="2"/>
      </rPr>
      <t>PRO</t>
    </r>
  </si>
  <si>
    <r>
      <t>Split Inverter LG VM</t>
    </r>
    <r>
      <rPr>
        <sz val="10"/>
        <color rgb="FF000000"/>
        <rFont val="Century Schoolbook"/>
        <family val="1"/>
      </rPr>
      <t>122</t>
    </r>
    <r>
      <rPr>
        <sz val="10"/>
        <color rgb="FF000000"/>
        <rFont val="Arial Narrow"/>
        <family val="2"/>
      </rPr>
      <t xml:space="preserve">CW </t>
    </r>
    <r>
      <rPr>
        <sz val="10"/>
        <color rgb="FF000000"/>
        <rFont val="Century Schoolbook"/>
        <family val="1"/>
      </rPr>
      <t>12000</t>
    </r>
    <r>
      <rPr>
        <sz val="10"/>
        <color rgb="FF000000"/>
        <rFont val="Arial Narrow"/>
        <family val="2"/>
      </rPr>
      <t>BTU</t>
    </r>
  </si>
  <si>
    <r>
      <t xml:space="preserve">Aire Piso Techo </t>
    </r>
    <r>
      <rPr>
        <sz val="10"/>
        <color rgb="FF000000"/>
        <rFont val="Century Schoolbook"/>
        <family val="1"/>
      </rPr>
      <t>60.000</t>
    </r>
    <r>
      <rPr>
        <sz val="10"/>
        <color rgb="FF000000"/>
        <rFont val="Arial Narrow"/>
        <family val="2"/>
      </rPr>
      <t xml:space="preserve"> BTU Innovair</t>
    </r>
  </si>
  <si>
    <r>
      <t xml:space="preserve">Bomba de agua de </t>
    </r>
    <r>
      <rPr>
        <sz val="10"/>
        <color rgb="FF000000"/>
        <rFont val="Century Schoolbook"/>
        <family val="1"/>
      </rPr>
      <t>2</t>
    </r>
    <r>
      <rPr>
        <sz val="10"/>
        <color rgb="FF000000"/>
        <rFont val="Arial Narrow"/>
        <family val="2"/>
      </rPr>
      <t xml:space="preserve"> HP</t>
    </r>
  </si>
  <si>
    <r>
      <t>Bolsas de tintas modelo T</t>
    </r>
    <r>
      <rPr>
        <sz val="10"/>
        <color rgb="FF000000"/>
        <rFont val="Century Schoolbook"/>
        <family val="1"/>
      </rPr>
      <t>942</t>
    </r>
    <r>
      <rPr>
        <sz val="10"/>
        <color rgb="FF000000"/>
        <rFont val="Arial Narrow"/>
        <family val="2"/>
      </rPr>
      <t xml:space="preserve"> (Negra)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</si>
  <si>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(Cian)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</si>
  <si>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(Magenta) Epson WF-C</t>
    </r>
    <r>
      <rPr>
        <sz val="10"/>
        <color rgb="FF000000"/>
        <rFont val="Century Schoolbook"/>
        <family val="1"/>
      </rPr>
      <t>5790</t>
    </r>
  </si>
  <si>
    <r>
      <t>Bolsas de tintas modelo T</t>
    </r>
    <r>
      <rPr>
        <sz val="10"/>
        <color rgb="FF000000"/>
        <rFont val="Century Schoolbook"/>
        <family val="1"/>
      </rPr>
      <t>941</t>
    </r>
    <r>
      <rPr>
        <sz val="10"/>
        <color rgb="FF000000"/>
        <rFont val="Arial Narrow"/>
        <family val="2"/>
      </rPr>
      <t xml:space="preserve"> (Amarilla) Epson WF-C</t>
    </r>
    <r>
      <rPr>
        <sz val="10"/>
        <color rgb="FF000000"/>
        <rFont val="Century Schoolbook"/>
        <family val="1"/>
      </rPr>
      <t>5790</t>
    </r>
  </si>
  <si>
    <r>
      <t xml:space="preserve">Detergente funda de </t>
    </r>
    <r>
      <rPr>
        <sz val="10"/>
        <color rgb="FF000000"/>
        <rFont val="Century Schoolbook"/>
        <family val="1"/>
      </rPr>
      <t>5</t>
    </r>
    <r>
      <rPr>
        <sz val="10"/>
        <color rgb="FF000000"/>
        <rFont val="Arial Narrow"/>
        <family val="2"/>
      </rPr>
      <t xml:space="preserve"> Kg.</t>
    </r>
  </si>
  <si>
    <r>
      <t xml:space="preserve">Funda de basura uso industrial azul </t>
    </r>
    <r>
      <rPr>
        <sz val="10"/>
        <color rgb="FF000000"/>
        <rFont val="Century Schoolbook"/>
        <family val="1"/>
      </rPr>
      <t>35</t>
    </r>
    <r>
      <rPr>
        <sz val="10"/>
        <color rgb="FF000000"/>
        <rFont val="Arial Narrow"/>
        <family val="2"/>
      </rPr>
      <t xml:space="preserve">" x </t>
    </r>
    <r>
      <rPr>
        <sz val="10"/>
        <color rgb="FF000000"/>
        <rFont val="Century Schoolbook"/>
        <family val="1"/>
      </rPr>
      <t>47</t>
    </r>
    <r>
      <rPr>
        <sz val="10"/>
        <color rgb="FF000000"/>
        <rFont val="Arial Narrow"/>
        <family val="2"/>
      </rPr>
      <t>"</t>
    </r>
  </si>
  <si>
    <r>
      <t xml:space="preserve">Papel higiénico Jumbo hoja simple blanco </t>
    </r>
    <r>
      <rPr>
        <sz val="10"/>
        <color rgb="FF000000"/>
        <rFont val="Century Schoolbook"/>
        <family val="1"/>
      </rPr>
      <t>550</t>
    </r>
    <r>
      <rPr>
        <sz val="10"/>
        <color rgb="FF000000"/>
        <rFont val="Arial Narrow"/>
        <family val="2"/>
      </rPr>
      <t xml:space="preserve"> metros</t>
    </r>
  </si>
  <si>
    <r>
      <t xml:space="preserve">Jabón líquido de funda para recargar dispensador </t>
    </r>
    <r>
      <rPr>
        <sz val="10"/>
        <color rgb="FF000000"/>
        <rFont val="Century Schoolbook"/>
        <family val="1"/>
      </rPr>
      <t xml:space="preserve">800 </t>
    </r>
    <r>
      <rPr>
        <sz val="10"/>
        <color rgb="FF000000"/>
        <rFont val="Arial Narrow"/>
        <family val="2"/>
      </rPr>
      <t>ml</t>
    </r>
  </si>
  <si>
    <r>
      <t xml:space="preserve">Cerradura.K. Polo US </t>
    </r>
    <r>
      <rPr>
        <sz val="10"/>
        <color rgb="FF000000"/>
        <rFont val="Century Schoolbook"/>
        <family val="1"/>
      </rPr>
      <t>26</t>
    </r>
    <r>
      <rPr>
        <sz val="10"/>
        <color rgb="FF000000"/>
        <rFont val="Arial Narrow"/>
        <family val="2"/>
      </rPr>
      <t>D BANO L</t>
    </r>
    <r>
      <rPr>
        <sz val="10"/>
        <color rgb="FF000000"/>
        <rFont val="Century Schoolbook"/>
        <family val="1"/>
      </rPr>
      <t>170925</t>
    </r>
  </si>
  <si>
    <r>
      <t xml:space="preserve">Resmas de papel </t>
    </r>
    <r>
      <rPr>
        <sz val="10"/>
        <rFont val="Century Schoolbook"/>
        <family val="1"/>
      </rPr>
      <t>75</t>
    </r>
    <r>
      <rPr>
        <sz val="10"/>
        <rFont val="Arial Narrow"/>
        <family val="2"/>
      </rPr>
      <t xml:space="preserve"> Gr.</t>
    </r>
  </si>
  <si>
    <r>
      <t>Separadores plásticos A</t>
    </r>
    <r>
      <rPr>
        <sz val="10"/>
        <rFont val="Century Schoolbook"/>
        <family val="1"/>
      </rPr>
      <t>4</t>
    </r>
    <r>
      <rPr>
        <sz val="10"/>
        <rFont val="Arial Narrow"/>
        <family val="2"/>
      </rPr>
      <t xml:space="preserve"> Funda </t>
    </r>
    <r>
      <rPr>
        <sz val="10"/>
        <rFont val="Century Schoolbook"/>
        <family val="1"/>
      </rPr>
      <t>12</t>
    </r>
    <r>
      <rPr>
        <sz val="10"/>
        <rFont val="Arial Narrow"/>
        <family val="2"/>
      </rPr>
      <t xml:space="preserve"> Meses</t>
    </r>
  </si>
  <si>
    <r>
      <t xml:space="preserve">Archivadores tamaño Oficio Lomo </t>
    </r>
    <r>
      <rPr>
        <sz val="10"/>
        <rFont val="Century Schoolbook"/>
        <family val="1"/>
      </rPr>
      <t>8</t>
    </r>
    <r>
      <rPr>
        <sz val="10"/>
        <rFont val="Arial Narrow"/>
        <family val="2"/>
      </rPr>
      <t xml:space="preserve"> cms</t>
    </r>
  </si>
  <si>
    <r>
      <t>Bolsas de tintas modelo T</t>
    </r>
    <r>
      <rPr>
        <sz val="10"/>
        <rFont val="Century Schoolbook"/>
        <family val="1"/>
      </rPr>
      <t>942</t>
    </r>
    <r>
      <rPr>
        <sz val="10"/>
        <rFont val="Arial Narrow"/>
        <family val="2"/>
      </rPr>
      <t xml:space="preserve"> (Negra) Epson WF-C</t>
    </r>
    <r>
      <rPr>
        <sz val="10"/>
        <rFont val="Century Schoolbook"/>
        <family val="1"/>
      </rPr>
      <t>5790</t>
    </r>
  </si>
  <si>
    <r>
      <t xml:space="preserve">Notas Adhesivas pequeños </t>
    </r>
    <r>
      <rPr>
        <sz val="10"/>
        <rFont val="Century Schoolbook"/>
        <family val="1"/>
      </rPr>
      <t>1 1/2</t>
    </r>
    <r>
      <rPr>
        <sz val="10"/>
        <rFont val="Arial Narrow"/>
        <family val="2"/>
      </rPr>
      <t xml:space="preserve"> X </t>
    </r>
    <r>
      <rPr>
        <sz val="10"/>
        <rFont val="Century Schoolbook"/>
        <family val="1"/>
      </rPr>
      <t>2</t>
    </r>
  </si>
  <si>
    <r>
      <t>Separadores plásticos A</t>
    </r>
    <r>
      <rPr>
        <sz val="10"/>
        <rFont val="Century Schoolbook"/>
        <family val="1"/>
      </rPr>
      <t>4</t>
    </r>
    <r>
      <rPr>
        <sz val="10"/>
        <rFont val="Arial Narrow"/>
        <family val="2"/>
      </rPr>
      <t xml:space="preserve"> fundas</t>
    </r>
  </si>
  <si>
    <r>
      <t xml:space="preserve">Notas adhesivas grandes </t>
    </r>
    <r>
      <rPr>
        <sz val="10"/>
        <color rgb="FF000000"/>
        <rFont val="Century Schoolbook"/>
        <family val="1"/>
      </rPr>
      <t>3</t>
    </r>
    <r>
      <rPr>
        <sz val="10"/>
        <color rgb="FF000000"/>
        <rFont val="Arial Narrow"/>
        <family val="2"/>
      </rPr>
      <t>x</t>
    </r>
    <r>
      <rPr>
        <sz val="10"/>
        <color rgb="FF000000"/>
        <rFont val="Century Schoolbook"/>
        <family val="1"/>
      </rPr>
      <t>3</t>
    </r>
    <r>
      <rPr>
        <sz val="10"/>
        <color rgb="FF000000"/>
        <rFont val="Arial Narrow"/>
        <family val="2"/>
      </rPr>
      <t xml:space="preserve"> Pulg</t>
    </r>
  </si>
  <si>
    <t>* Ing. José Maza Iñiguez,
  Responsable de vinculación de la  Carrera de Contabilidad y Auditoría.</t>
  </si>
  <si>
    <t>* Ec. Guido Sotomayor,
  Coordinador de Carrera
* Ec. Yelena Vega,
  Responsable de Colectivo de Gestión Académica
* Ec. Jonpiere Apolo, 
  Apoyo a Coordinación</t>
  </si>
  <si>
    <t>* Econ. Vladimir Ávila,
  Coordinador de Carrera
* Ing. Manuel Muñoz,
  Responsable de Colectivo de Acreditación</t>
  </si>
  <si>
    <t>* Econ. Vladimir Ávila,
  Coordinadora de Carrera
* Ing. Manuel Muñoz,
  Responsable de Colectivo de Acreditación</t>
  </si>
  <si>
    <t>* María Isabel Bastidas,
  Coordinadora de Turismo
* Freddy Aguilar,
  Vinculación con la Sociedad
* Melissa Calle,
  Prácticas preprofesionales
* Raquel Castillo,
  Titulación
* Wilmer Illescas,
  Evaluación y Acreditación</t>
  </si>
  <si>
    <r>
      <rPr>
        <b/>
        <sz val="9"/>
        <rFont val="Century Schoolbook"/>
        <family val="1"/>
      </rPr>
      <t>1.-</t>
    </r>
    <r>
      <rPr>
        <sz val="10"/>
        <rFont val="Arial Narrow"/>
        <family val="2"/>
      </rPr>
      <t xml:space="preserve"> Reporte detallado del proceso de Adquisición de Bienes ejecutado.
</t>
    </r>
    <r>
      <rPr>
        <b/>
        <sz val="9"/>
        <rFont val="Century Schoolbook"/>
        <family val="1"/>
      </rPr>
      <t>2.-</t>
    </r>
    <r>
      <rPr>
        <sz val="10"/>
        <rFont val="Arial Narrow"/>
        <family val="2"/>
      </rPr>
      <t xml:space="preserve"> Reporte detallado del proceso de la dotación de materiales de oficina y limpieza ejecutado.
</t>
    </r>
    <r>
      <rPr>
        <b/>
        <sz val="9"/>
        <rFont val="Century Schoolbook"/>
        <family val="1"/>
      </rPr>
      <t>3.-</t>
    </r>
    <r>
      <rPr>
        <sz val="10"/>
        <rFont val="Arial Narrow"/>
        <family val="2"/>
      </rPr>
      <t xml:space="preserve"> Reporte detallado del proceso de Matrícula ejecutado.
</t>
    </r>
    <r>
      <rPr>
        <b/>
        <sz val="9"/>
        <rFont val="Century Schoolbook"/>
        <family val="1"/>
      </rPr>
      <t>4.-</t>
    </r>
    <r>
      <rPr>
        <sz val="10"/>
        <rFont val="Arial Narrow"/>
        <family val="2"/>
      </rPr>
      <t xml:space="preserve"> Reporte detallado del proceso de titulación ejecutado.
</t>
    </r>
    <r>
      <rPr>
        <b/>
        <sz val="9"/>
        <rFont val="Century Schoolbook"/>
        <family val="1"/>
      </rPr>
      <t>5.-</t>
    </r>
    <r>
      <rPr>
        <sz val="10"/>
        <rFont val="Arial Narrow"/>
        <family val="2"/>
      </rPr>
      <t xml:space="preserve"> Reporte detallado del proceso de Mantenimiento Preventivo y Correctivo ejecutado.
</t>
    </r>
    <r>
      <rPr>
        <b/>
        <sz val="9"/>
        <rFont val="Century Schoolbook"/>
        <family val="1"/>
      </rPr>
      <t>6.-</t>
    </r>
    <r>
      <rPr>
        <sz val="10"/>
        <rFont val="Arial Narrow"/>
        <family val="2"/>
      </rPr>
      <t xml:space="preserve"> Reporte detallado del proceso de Capacitaciones ejecutado.
</t>
    </r>
    <r>
      <rPr>
        <b/>
        <sz val="9"/>
        <rFont val="Century Schoolbook"/>
        <family val="1"/>
      </rPr>
      <t xml:space="preserve">7.- </t>
    </r>
    <r>
      <rPr>
        <sz val="10"/>
        <rFont val="Arial Narrow"/>
        <family val="2"/>
      </rPr>
      <t>Matriz del estado actual de los procesos administrativos y académicos.</t>
    </r>
  </si>
  <si>
    <r>
      <rPr>
        <b/>
        <sz val="9"/>
        <rFont val="Century Schoolbook"/>
        <family val="1"/>
      </rPr>
      <t>1.-</t>
    </r>
    <r>
      <rPr>
        <sz val="10"/>
        <rFont val="Arial Narrow"/>
        <family val="2"/>
      </rPr>
      <t xml:space="preserve"> Reporte trimestral detallado del Jefe Departamental en el que indique los permisos concedidos.
</t>
    </r>
    <r>
      <rPr>
        <b/>
        <sz val="9"/>
        <rFont val="Century Schoolbook"/>
        <family val="1"/>
      </rPr>
      <t>2.-</t>
    </r>
    <r>
      <rPr>
        <sz val="10"/>
        <rFont val="Arial Narrow"/>
        <family val="2"/>
      </rPr>
      <t xml:space="preserve"> Reporte trimestral en el que se constate la justificación con la petición de permiso, basado en el SISMARK.
</t>
    </r>
    <r>
      <rPr>
        <b/>
        <sz val="9"/>
        <rFont val="Century Schoolbook"/>
        <family val="1"/>
      </rPr>
      <t>3.-</t>
    </r>
    <r>
      <rPr>
        <sz val="10"/>
        <rFont val="Arial Narrow"/>
        <family val="2"/>
      </rPr>
      <t xml:space="preserve"> Reporte trimestral del cumplimiento de labores en los bloques de aulas y baños estudiantiles.
</t>
    </r>
    <r>
      <rPr>
        <b/>
        <sz val="9"/>
        <rFont val="Century Schoolbook"/>
        <family val="1"/>
      </rPr>
      <t>4.-</t>
    </r>
    <r>
      <rPr>
        <sz val="10"/>
        <rFont val="Arial Narrow"/>
        <family val="2"/>
      </rPr>
      <t xml:space="preserve"> Matriz de control y supervisión de los servidores.</t>
    </r>
  </si>
  <si>
    <r>
      <rPr>
        <b/>
        <sz val="9"/>
        <rFont val="Century Schoolbook"/>
        <family val="1"/>
      </rPr>
      <t>1.-</t>
    </r>
    <r>
      <rPr>
        <sz val="10"/>
        <rFont val="Arial Narrow"/>
        <family val="2"/>
      </rPr>
      <t xml:space="preserve"> Reporte trimestral detallado de las Convocatorias de Consejo Directivo efectuadas.
</t>
    </r>
    <r>
      <rPr>
        <b/>
        <sz val="9"/>
        <rFont val="Century Schoolbook"/>
        <family val="1"/>
      </rPr>
      <t>2.-</t>
    </r>
    <r>
      <rPr>
        <sz val="10"/>
        <rFont val="Arial Narrow"/>
        <family val="2"/>
      </rPr>
      <t xml:space="preserve"> Reporte trimestral detallado de las Convocatorias de Consejo de la Facultad efectuadas.
</t>
    </r>
    <r>
      <rPr>
        <b/>
        <sz val="9"/>
        <rFont val="Century Schoolbook"/>
        <family val="1"/>
      </rPr>
      <t>3.-</t>
    </r>
    <r>
      <rPr>
        <sz val="10"/>
        <rFont val="Arial Narrow"/>
        <family val="2"/>
      </rPr>
      <t xml:space="preserve"> Matriz de control y supervisión a la ejecución de las Convocatorios de los Consejo de Facultad.</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</si>
  <si>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Reporte del estado actual de la Emisión o actualización de Procedimientos Académicos internos.
</t>
    </r>
    <r>
      <rPr>
        <b/>
        <sz val="9"/>
        <rFont val="Century Schoolbook"/>
        <family val="1"/>
      </rPr>
      <t>3.-</t>
    </r>
    <r>
      <rPr>
        <sz val="10"/>
        <rFont val="Arial Narrow"/>
        <family val="2"/>
      </rPr>
      <t xml:space="preserve"> Resolución de Comisión Académica.
</t>
    </r>
    <r>
      <rPr>
        <b/>
        <sz val="9"/>
        <rFont val="Century Schoolbook"/>
        <family val="1"/>
      </rPr>
      <t>4.-</t>
    </r>
    <r>
      <rPr>
        <sz val="10"/>
        <rFont val="Arial Narrow"/>
        <family val="2"/>
      </rPr>
      <t xml:space="preserve"> Informe de cumplimiento de Coordinaciones de Carrera.</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</si>
  <si>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Informe de cumplimiento.
</t>
    </r>
    <r>
      <rPr>
        <b/>
        <sz val="9"/>
        <rFont val="Century Schoolbook"/>
        <family val="1"/>
      </rPr>
      <t>3.-</t>
    </r>
    <r>
      <rPr>
        <sz val="10"/>
        <rFont val="Arial Narrow"/>
        <family val="2"/>
      </rPr>
      <t xml:space="preserve"> Reporte del estado actual de la supervisión a la ejecución de los procesos académicos.</t>
    </r>
  </si>
  <si>
    <r>
      <rPr>
        <b/>
        <sz val="9"/>
        <rFont val="Century Schoolbook"/>
        <family val="1"/>
      </rPr>
      <t>1.-</t>
    </r>
    <r>
      <rPr>
        <sz val="10"/>
        <rFont val="Arial Narrow"/>
        <family val="2"/>
      </rPr>
      <t xml:space="preserve"> Oficios de planificaciones recibidos por parte de las Coordinaciones de Carreras.
</t>
    </r>
    <r>
      <rPr>
        <b/>
        <sz val="9"/>
        <rFont val="Century Schoolbook"/>
        <family val="1"/>
      </rPr>
      <t>2.-</t>
    </r>
    <r>
      <rPr>
        <sz val="10"/>
        <rFont val="Arial Narrow"/>
        <family val="2"/>
      </rPr>
      <t xml:space="preserve"> Resoluciones de Comisión Académica sobre las planificaciones académicas y curriculares.
</t>
    </r>
    <r>
      <rPr>
        <b/>
        <sz val="9"/>
        <rFont val="Century Schoolbook"/>
        <family val="1"/>
      </rPr>
      <t>3.-</t>
    </r>
    <r>
      <rPr>
        <sz val="10"/>
        <rFont val="Arial Narrow"/>
        <family val="2"/>
      </rPr>
      <t xml:space="preserve"> Reporte de Documentos de planificación académica y curricular entregados.
</t>
    </r>
    <r>
      <rPr>
        <b/>
        <sz val="9"/>
        <rFont val="Century Schoolbook"/>
        <family val="1"/>
      </rPr>
      <t>4.-</t>
    </r>
    <r>
      <rPr>
        <sz val="10"/>
        <rFont val="Arial Narrow"/>
        <family val="2"/>
      </rPr>
      <t xml:space="preserve"> Informe de cumplimiento.</t>
    </r>
  </si>
  <si>
    <r>
      <rPr>
        <b/>
        <sz val="9"/>
        <rFont val="Century Schoolbook"/>
        <family val="1"/>
      </rPr>
      <t>1.-</t>
    </r>
    <r>
      <rPr>
        <sz val="10"/>
        <rFont val="Arial Narrow"/>
        <family val="2"/>
      </rPr>
      <t xml:space="preserve"> Actas de Reuniones.
</t>
    </r>
    <r>
      <rPr>
        <b/>
        <sz val="9"/>
        <rFont val="Century Schoolbook"/>
        <family val="1"/>
      </rPr>
      <t>2.-</t>
    </r>
    <r>
      <rPr>
        <sz val="10"/>
        <rFont val="Arial Narrow"/>
        <family val="2"/>
      </rPr>
      <t xml:space="preserve"> Oficios de la presentación de propuestas de procesos de Investigación y Vinculación con la sociedad por parte de las Coordinaciones de Carrera.
</t>
    </r>
    <r>
      <rPr>
        <b/>
        <sz val="9"/>
        <rFont val="Century Schoolbook"/>
        <family val="1"/>
      </rPr>
      <t>3.-</t>
    </r>
    <r>
      <rPr>
        <sz val="10"/>
        <rFont val="Arial Narrow"/>
        <family val="2"/>
      </rPr>
      <t xml:space="preserve"> Resoluciones de Comisión Académica sobre las planificaciones de procesos de Investigación y Vinculación con la sociedad presentadas.
</t>
    </r>
    <r>
      <rPr>
        <b/>
        <sz val="9"/>
        <rFont val="Century Schoolbook"/>
        <family val="1"/>
      </rPr>
      <t>4.-</t>
    </r>
    <r>
      <rPr>
        <sz val="10"/>
        <rFont val="Arial Narrow"/>
        <family val="2"/>
      </rPr>
      <t xml:space="preserve"> Reporte de supervisión a la presentación de propuestas de procesos de Investigación y Vinculación con la sociedad.</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</si>
  <si>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Resoluciones de Comisión Académica al Consejo Directivo sobre las comisiones evaluadoras para el proceso de evaluación integral del desempeño docente.
</t>
    </r>
    <r>
      <rPr>
        <b/>
        <sz val="9"/>
        <rFont val="Century Schoolbook"/>
        <family val="1"/>
      </rPr>
      <t>3.-</t>
    </r>
    <r>
      <rPr>
        <sz val="10"/>
        <rFont val="Arial Narrow"/>
        <family val="2"/>
      </rPr>
      <t xml:space="preserve"> Registro de asistencia y/o notificación de las directrices emitidas y hoja de ruta para el proceso de evaluación docente.
</t>
    </r>
    <r>
      <rPr>
        <b/>
        <sz val="9"/>
        <rFont val="Century Schoolbook"/>
        <family val="1"/>
      </rPr>
      <t>4.-</t>
    </r>
    <r>
      <rPr>
        <sz val="10"/>
        <rFont val="Arial Narrow"/>
        <family val="2"/>
      </rPr>
      <t xml:space="preserve"> Formulario de evaluación docente firmado por la comisiones evaluadoras.
</t>
    </r>
    <r>
      <rPr>
        <b/>
        <sz val="9"/>
        <rFont val="Century Schoolbook"/>
        <family val="1"/>
      </rPr>
      <t>5.-</t>
    </r>
    <r>
      <rPr>
        <sz val="10"/>
        <rFont val="Arial Narrow"/>
        <family val="2"/>
      </rPr>
      <t xml:space="preserve"> Informe de cumplimiento del proceso de evaluación integral del desempeño docente.</t>
    </r>
  </si>
  <si>
    <r>
      <rPr>
        <b/>
        <sz val="9"/>
        <rFont val="Century Schoolbook"/>
        <family val="1"/>
      </rPr>
      <t>1.-</t>
    </r>
    <r>
      <rPr>
        <sz val="10"/>
        <rFont val="Arial Narrow"/>
        <family val="2"/>
      </rPr>
      <t xml:space="preserve"> Oficio de entrega del POA del Subdecanato al Decanato de la Facultad.
</t>
    </r>
    <r>
      <rPr>
        <b/>
        <sz val="9"/>
        <rFont val="Century Schoolbook"/>
        <family val="1"/>
      </rPr>
      <t>2.-</t>
    </r>
    <r>
      <rPr>
        <sz val="10"/>
        <rFont val="Arial Narrow"/>
        <family val="2"/>
      </rPr>
      <t xml:space="preserve"> Plan Operativo Anual y Evaluación del POA.
</t>
    </r>
    <r>
      <rPr>
        <b/>
        <sz val="9"/>
        <rFont val="Century Schoolbook"/>
        <family val="1"/>
      </rPr>
      <t>3.-</t>
    </r>
    <r>
      <rPr>
        <sz val="10"/>
        <rFont val="Arial Narrow"/>
        <family val="2"/>
      </rPr>
      <t xml:space="preserve"> Oficios de petición de información a las Coordinaciones de Carreras que evidencien el cumplimiento del POA según corresponda.
</t>
    </r>
    <r>
      <rPr>
        <b/>
        <sz val="9"/>
        <rFont val="Century Schoolbook"/>
        <family val="1"/>
      </rPr>
      <t>4.-</t>
    </r>
    <r>
      <rPr>
        <sz val="10"/>
        <rFont val="Arial Narrow"/>
        <family val="2"/>
      </rPr>
      <t xml:space="preserve"> Escaneo de documentación necesaria para Evaluación del POA.</t>
    </r>
  </si>
  <si>
    <r>
      <rPr>
        <b/>
        <sz val="9"/>
        <rFont val="Century Schoolbook"/>
        <family val="1"/>
      </rPr>
      <t>1.-</t>
    </r>
    <r>
      <rPr>
        <sz val="10"/>
        <rFont val="Arial Narrow"/>
        <family val="2"/>
      </rPr>
      <t xml:space="preserve"> Reporte de emisión y notificación de convocatorias y actas de Consejo Directivo.
</t>
    </r>
    <r>
      <rPr>
        <b/>
        <sz val="9"/>
        <rFont val="Century Schoolbook"/>
        <family val="1"/>
      </rPr>
      <t>2.-</t>
    </r>
    <r>
      <rPr>
        <sz val="10"/>
        <rFont val="Arial Narrow"/>
        <family val="2"/>
      </rPr>
      <t xml:space="preserve"> Correos electrónicos enviados a los miembros de Consejo Directivo de convocatorias y actas.</t>
    </r>
  </si>
  <si>
    <r>
      <rPr>
        <b/>
        <sz val="9"/>
        <rFont val="Century Schoolbook"/>
        <family val="1"/>
      </rPr>
      <t>1.-</t>
    </r>
    <r>
      <rPr>
        <sz val="10"/>
        <rFont val="Arial Narrow"/>
        <family val="2"/>
      </rPr>
      <t xml:space="preserve"> Reporte de elaboración y notificación de resoluciones de Consejo Directivo.
</t>
    </r>
    <r>
      <rPr>
        <b/>
        <sz val="9"/>
        <rFont val="Century Schoolbook"/>
        <family val="1"/>
      </rPr>
      <t>2.-</t>
    </r>
    <r>
      <rPr>
        <sz val="10"/>
        <rFont val="Arial Narrow"/>
        <family val="2"/>
      </rPr>
      <t xml:space="preserve"> Correos electrónicos de la notificación de las resoluciones.</t>
    </r>
  </si>
  <si>
    <r>
      <rPr>
        <b/>
        <sz val="9"/>
        <rFont val="Century Schoolbook"/>
        <family val="1"/>
      </rPr>
      <t>1.-</t>
    </r>
    <r>
      <rPr>
        <sz val="10"/>
        <rFont val="Arial Narrow"/>
        <family val="2"/>
      </rPr>
      <t xml:space="preserve"> Reporte de informes jurídicos de los procesos disciplinarios, académicos y/o administrativos de la Facultad emitidos.</t>
    </r>
  </si>
  <si>
    <r>
      <rPr>
        <b/>
        <sz val="9"/>
        <rFont val="Century Schoolbook"/>
        <family val="1"/>
      </rPr>
      <t>1.-</t>
    </r>
    <r>
      <rPr>
        <sz val="10"/>
        <rFont val="Arial Narrow"/>
        <family val="2"/>
      </rPr>
      <t xml:space="preserve"> Registro de certificaciones emitidas legalizadas.</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</si>
  <si>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Reporte del estado actual de la ejecución de los procesos académicos.</t>
    </r>
  </si>
  <si>
    <r>
      <rPr>
        <b/>
        <sz val="9"/>
        <rFont val="Century Schoolbook"/>
        <family val="1"/>
      </rPr>
      <t>1.-</t>
    </r>
    <r>
      <rPr>
        <sz val="10"/>
        <rFont val="Arial Narrow"/>
        <family val="2"/>
      </rPr>
      <t xml:space="preserve"> Resoluciones de aprobación del Consejo Directivo de la planificaciones académica y curricular.
</t>
    </r>
    <r>
      <rPr>
        <b/>
        <sz val="9"/>
        <rFont val="Century Schoolbook"/>
        <family val="1"/>
      </rPr>
      <t>2.-</t>
    </r>
    <r>
      <rPr>
        <sz val="10"/>
        <rFont val="Arial Narrow"/>
        <family val="2"/>
      </rPr>
      <t xml:space="preserve"> Reporte de Documentos de planificación académica y curricular entregados.</t>
    </r>
  </si>
  <si>
    <r>
      <rPr>
        <b/>
        <sz val="9"/>
        <rFont val="Century Schoolbook"/>
        <family val="1"/>
      </rPr>
      <t>1.-</t>
    </r>
    <r>
      <rPr>
        <sz val="10"/>
        <rFont val="Arial Narrow"/>
        <family val="2"/>
      </rPr>
      <t xml:space="preserve"> Oficio de entrega del POA al Subdecanato.
</t>
    </r>
    <r>
      <rPr>
        <b/>
        <sz val="9"/>
        <rFont val="Century Schoolbook"/>
        <family val="1"/>
      </rPr>
      <t>2.-</t>
    </r>
    <r>
      <rPr>
        <sz val="10"/>
        <rFont val="Arial Narrow"/>
        <family val="2"/>
      </rPr>
      <t xml:space="preserve"> Plan Operativo Anual y Evaluación del POA.
</t>
    </r>
    <r>
      <rPr>
        <b/>
        <sz val="9"/>
        <rFont val="Century Schoolbook"/>
        <family val="1"/>
      </rPr>
      <t>3.-</t>
    </r>
    <r>
      <rPr>
        <sz val="10"/>
        <rFont val="Arial Narrow"/>
        <family val="2"/>
      </rPr>
      <t xml:space="preserve"> Informe de cumplimiento de POA.
</t>
    </r>
    <r>
      <rPr>
        <b/>
        <sz val="9"/>
        <rFont val="Century Schoolbook"/>
        <family val="1"/>
      </rPr>
      <t>4.-</t>
    </r>
    <r>
      <rPr>
        <sz val="10"/>
        <rFont val="Arial Narrow"/>
        <family val="2"/>
      </rPr>
      <t xml:space="preserve"> Escaneo de documentación necesaria para Evaluación del POA.</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</si>
  <si>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Formulario de informe de Gestión para personal docente.</t>
    </r>
  </si>
  <si>
    <r>
      <rPr>
        <b/>
        <sz val="9"/>
        <rFont val="Century Schoolbook"/>
        <family val="1"/>
      </rPr>
      <t>1.-</t>
    </r>
    <r>
      <rPr>
        <sz val="10"/>
        <rFont val="Arial Narrow"/>
        <family val="2"/>
      </rPr>
      <t xml:space="preserve"> Acta de reuniones.
</t>
    </r>
    <r>
      <rPr>
        <b/>
        <sz val="9"/>
        <rFont val="Century Schoolbook"/>
        <family val="1"/>
      </rPr>
      <t xml:space="preserve">2.- </t>
    </r>
    <r>
      <rPr>
        <sz val="10"/>
        <rFont val="Arial Narrow"/>
        <family val="2"/>
      </rPr>
      <t>Reporte del estado actual de la ejecución de los procesos académicos.</t>
    </r>
  </si>
  <si>
    <r>
      <rPr>
        <b/>
        <sz val="9"/>
        <rFont val="Century Schoolbook"/>
        <family val="1"/>
      </rPr>
      <t>1.-</t>
    </r>
    <r>
      <rPr>
        <sz val="10"/>
        <rFont val="Arial Narrow"/>
        <family val="2"/>
      </rPr>
      <t xml:space="preserve"> Resoluciones de aprobación del Consejo Directivo de la planificaciones académica y curricular.
</t>
    </r>
    <r>
      <rPr>
        <b/>
        <sz val="9"/>
        <rFont val="Century Schoolbook"/>
        <family val="1"/>
      </rPr>
      <t xml:space="preserve">2.- </t>
    </r>
    <r>
      <rPr>
        <sz val="10"/>
        <rFont val="Arial Narrow"/>
        <family val="2"/>
      </rPr>
      <t>Reporte de Documentos de planificación académica y curricular entregados.</t>
    </r>
  </si>
  <si>
    <r>
      <rPr>
        <b/>
        <sz val="9"/>
        <rFont val="Century Schoolbook"/>
        <family val="1"/>
      </rPr>
      <t xml:space="preserve">1.- </t>
    </r>
    <r>
      <rPr>
        <sz val="10"/>
        <rFont val="Arial Narrow"/>
        <family val="2"/>
      </rPr>
      <t xml:space="preserve">Acta de reuniones.
</t>
    </r>
    <r>
      <rPr>
        <b/>
        <sz val="9"/>
        <rFont val="Century Schoolbook"/>
        <family val="1"/>
      </rPr>
      <t>2.-</t>
    </r>
    <r>
      <rPr>
        <sz val="10"/>
        <rFont val="Arial Narrow"/>
        <family val="2"/>
      </rPr>
      <t xml:space="preserve"> Reporte del estado actual de la ejecución de los procesos académicos.</t>
    </r>
  </si>
  <si>
    <r>
      <rPr>
        <b/>
        <sz val="9"/>
        <rFont val="Century Schoolbook"/>
        <family val="1"/>
      </rPr>
      <t xml:space="preserve">1.- </t>
    </r>
    <r>
      <rPr>
        <sz val="10"/>
        <rFont val="Arial Narrow"/>
        <family val="2"/>
      </rPr>
      <t xml:space="preserve">Resoluciones de aprobación del Consejo Directivo de la planificaciones académica y curricular.
</t>
    </r>
    <r>
      <rPr>
        <b/>
        <sz val="9"/>
        <rFont val="Century Schoolbook"/>
        <family val="1"/>
      </rPr>
      <t>2.-</t>
    </r>
    <r>
      <rPr>
        <sz val="10"/>
        <rFont val="Arial Narrow"/>
        <family val="2"/>
      </rPr>
      <t xml:space="preserve"> Reporte de Documentos de planificación académica y curricular entregados.</t>
    </r>
  </si>
  <si>
    <r>
      <rPr>
        <b/>
        <sz val="9"/>
        <rFont val="Century Schoolbook"/>
        <family val="1"/>
      </rPr>
      <t>1.-</t>
    </r>
    <r>
      <rPr>
        <sz val="10"/>
        <rFont val="Arial Narrow"/>
        <family val="2"/>
      </rPr>
      <t xml:space="preserve"> Reporte de informes técnicos presentados.</t>
    </r>
  </si>
  <si>
    <r>
      <rPr>
        <b/>
        <sz val="9"/>
        <rFont val="Century Schoolbook"/>
        <family val="1"/>
      </rPr>
      <t>1.-</t>
    </r>
    <r>
      <rPr>
        <sz val="10"/>
        <rFont val="Arial Narrow"/>
        <family val="2"/>
      </rPr>
      <t xml:space="preserve"> Elaborar el proceso de cumplimiento de Adquisición de Bienes.
</t>
    </r>
    <r>
      <rPr>
        <b/>
        <sz val="9"/>
        <rFont val="Century Schoolbook"/>
        <family val="1"/>
      </rPr>
      <t>2.-</t>
    </r>
    <r>
      <rPr>
        <sz val="10"/>
        <rFont val="Arial Narrow"/>
        <family val="2"/>
      </rPr>
      <t xml:space="preserve"> Elaborar el reporte de la Dotación de Materiales de Oficina y Limpieza.
</t>
    </r>
    <r>
      <rPr>
        <b/>
        <sz val="9"/>
        <rFont val="Century Schoolbook"/>
        <family val="1"/>
      </rPr>
      <t>3.-</t>
    </r>
    <r>
      <rPr>
        <sz val="10"/>
        <rFont val="Arial Narrow"/>
        <family val="2"/>
      </rPr>
      <t xml:space="preserve"> Elaborar el reporte del cumplimiento del proceso de Matrícula de periodo académico.
</t>
    </r>
    <r>
      <rPr>
        <b/>
        <sz val="9"/>
        <rFont val="Century Schoolbook"/>
        <family val="1"/>
      </rPr>
      <t>4.-</t>
    </r>
    <r>
      <rPr>
        <sz val="10"/>
        <rFont val="Arial Narrow"/>
        <family val="2"/>
      </rPr>
      <t xml:space="preserve"> Elaborar el reporte del cumplimiento del proceso de Titulación.
</t>
    </r>
    <r>
      <rPr>
        <b/>
        <sz val="9"/>
        <rFont val="Century Schoolbook"/>
        <family val="1"/>
      </rPr>
      <t>5.-</t>
    </r>
    <r>
      <rPr>
        <sz val="10"/>
        <rFont val="Arial Narrow"/>
        <family val="2"/>
      </rPr>
      <t xml:space="preserve"> Elaborar el reporte del Cronograma de Mantenimiento Preventivo y Correctivo de los Equipos.
</t>
    </r>
    <r>
      <rPr>
        <b/>
        <sz val="9"/>
        <rFont val="Century Schoolbook"/>
        <family val="1"/>
      </rPr>
      <t>6.-</t>
    </r>
    <r>
      <rPr>
        <sz val="10"/>
        <rFont val="Arial Narrow"/>
        <family val="2"/>
      </rPr>
      <t xml:space="preserve"> Elaborar del reporte de las Capacitaciones efectuadas al personal de la Facultad.</t>
    </r>
  </si>
  <si>
    <r>
      <rPr>
        <b/>
        <sz val="9"/>
        <rFont val="Century Schoolbook"/>
        <family val="1"/>
      </rPr>
      <t>1.-</t>
    </r>
    <r>
      <rPr>
        <sz val="10"/>
        <rFont val="Arial Narrow"/>
        <family val="2"/>
      </rPr>
      <t xml:space="preserve"> Elaborar el reporte detallado de las Resoluciones de Comisión Académica, aprobadas por Consejo Directivo.
</t>
    </r>
    <r>
      <rPr>
        <b/>
        <sz val="9"/>
        <rFont val="Century Schoolbook"/>
        <family val="1"/>
      </rPr>
      <t>2.-</t>
    </r>
    <r>
      <rPr>
        <sz val="10"/>
        <rFont val="Arial Narrow"/>
        <family val="2"/>
      </rPr>
      <t xml:space="preserve"> Elaborar el reporte detallado de las resoluciones adoptadas por Consejo Directivo.</t>
    </r>
  </si>
  <si>
    <r>
      <rPr>
        <b/>
        <sz val="9"/>
        <rFont val="Century Schoolbook"/>
        <family val="1"/>
      </rPr>
      <t>1.-</t>
    </r>
    <r>
      <rPr>
        <sz val="10"/>
        <rFont val="Arial Narrow"/>
        <family val="2"/>
      </rPr>
      <t xml:space="preserve"> Elaborar el reporte de Control y Supervisión de ejecución de las convocatorias de Consejo Directivo.
</t>
    </r>
    <r>
      <rPr>
        <b/>
        <sz val="9"/>
        <rFont val="Century Schoolbook"/>
        <family val="1"/>
      </rPr>
      <t>2.-</t>
    </r>
    <r>
      <rPr>
        <sz val="10"/>
        <rFont val="Arial Narrow"/>
        <family val="2"/>
      </rPr>
      <t xml:space="preserve"> Elaborar el reporte de Control y Supervisión de ejecución de las convocatorias de Consejo de la Facultad.</t>
    </r>
  </si>
  <si>
    <r>
      <rPr>
        <b/>
        <sz val="9"/>
        <rFont val="Century Schoolbook"/>
        <family val="1"/>
      </rPr>
      <t>1.-</t>
    </r>
    <r>
      <rPr>
        <sz val="10"/>
        <rFont val="Arial Narrow"/>
        <family val="2"/>
      </rPr>
      <t xml:space="preserve"> Elaborar la Matriz de Necesidades de la facultad.
</t>
    </r>
    <r>
      <rPr>
        <b/>
        <sz val="9"/>
        <rFont val="Century Schoolbook"/>
        <family val="1"/>
      </rPr>
      <t>2.-</t>
    </r>
    <r>
      <rPr>
        <sz val="10"/>
        <rFont val="Arial Narrow"/>
        <family val="2"/>
      </rPr>
      <t xml:space="preserve"> Elaborar reporte de los Informes Técnicos.
</t>
    </r>
    <r>
      <rPr>
        <b/>
        <sz val="9"/>
        <rFont val="Century Schoolbook"/>
        <family val="1"/>
      </rPr>
      <t>3.-</t>
    </r>
    <r>
      <rPr>
        <sz val="10"/>
        <rFont val="Arial Narrow"/>
        <family val="2"/>
      </rPr>
      <t xml:space="preserve"> Verificar y condensar semestral de los datos en el POA.</t>
    </r>
  </si>
  <si>
    <r>
      <rPr>
        <b/>
        <sz val="9"/>
        <rFont val="Century Schoolbook"/>
        <family val="1"/>
      </rPr>
      <t>1.-</t>
    </r>
    <r>
      <rPr>
        <sz val="10"/>
        <rFont val="Arial Narrow"/>
        <family val="2"/>
      </rPr>
      <t xml:space="preserve"> Elaborar el Reporte trimestral del avance de la Tarea de Documentación y Archivo.
</t>
    </r>
    <r>
      <rPr>
        <b/>
        <sz val="9"/>
        <rFont val="Century Schoolbook"/>
        <family val="1"/>
      </rPr>
      <t>2.-</t>
    </r>
    <r>
      <rPr>
        <sz val="10"/>
        <rFont val="Arial Narrow"/>
        <family val="2"/>
      </rPr>
      <t xml:space="preserve"> Elaborar el Reporte Trimestral del Inventario Documental.</t>
    </r>
  </si>
  <si>
    <r>
      <rPr>
        <b/>
        <sz val="9"/>
        <rFont val="Century Schoolbook"/>
        <family val="1"/>
      </rPr>
      <t>1.-</t>
    </r>
    <r>
      <rPr>
        <sz val="10"/>
        <rFont val="Arial Narrow"/>
        <family val="2"/>
      </rPr>
      <t xml:space="preserve"> Convocar a reuniones de trabajo para la estandarización de procedimientos académicos.
</t>
    </r>
    <r>
      <rPr>
        <b/>
        <sz val="9"/>
        <rFont val="Century Schoolbook"/>
        <family val="1"/>
      </rPr>
      <t>2.-</t>
    </r>
    <r>
      <rPr>
        <sz val="10"/>
        <rFont val="Arial Narrow"/>
        <family val="2"/>
      </rPr>
      <t xml:space="preserve"> Convocar a Comisión Académica para la aprobación de propuestas de estandarización de procedimientos académicos.
</t>
    </r>
    <r>
      <rPr>
        <b/>
        <sz val="9"/>
        <rFont val="Century Schoolbook"/>
        <family val="1"/>
      </rPr>
      <t>3.-</t>
    </r>
    <r>
      <rPr>
        <sz val="10"/>
        <rFont val="Arial Narrow"/>
        <family val="2"/>
      </rPr>
      <t xml:space="preserve"> Verificar el cumplimiento de los procesos académicos elaborados.</t>
    </r>
  </si>
  <si>
    <r>
      <rPr>
        <b/>
        <sz val="9"/>
        <rFont val="Century Schoolbook"/>
        <family val="1"/>
      </rPr>
      <t>1.-</t>
    </r>
    <r>
      <rPr>
        <sz val="10"/>
        <rFont val="Arial Narrow"/>
        <family val="2"/>
      </rPr>
      <t xml:space="preserve"> Convocar a reuniones de trabajo.
</t>
    </r>
    <r>
      <rPr>
        <b/>
        <sz val="9"/>
        <rFont val="Century Schoolbook"/>
        <family val="1"/>
      </rPr>
      <t>2.-</t>
    </r>
    <r>
      <rPr>
        <sz val="10"/>
        <rFont val="Arial Narrow"/>
        <family val="2"/>
      </rPr>
      <t xml:space="preserve"> Supervisar los procesos académicos planificados.</t>
    </r>
  </si>
  <si>
    <r>
      <rPr>
        <b/>
        <sz val="9"/>
        <rFont val="Century Schoolbook"/>
        <family val="1"/>
      </rPr>
      <t>1.-</t>
    </r>
    <r>
      <rPr>
        <sz val="10"/>
        <rFont val="Arial Narrow"/>
        <family val="2"/>
      </rPr>
      <t xml:space="preserve"> Supervisar a través del SIUTMACH de los avances o logros de resultados de procesos de investigación y de vinculación con la sociedad.
</t>
    </r>
    <r>
      <rPr>
        <b/>
        <sz val="9"/>
        <rFont val="Century Schoolbook"/>
        <family val="1"/>
      </rPr>
      <t>2.-</t>
    </r>
    <r>
      <rPr>
        <sz val="10"/>
        <rFont val="Arial Narrow"/>
        <family val="2"/>
      </rPr>
      <t xml:space="preserve"> Convocar a reuniones de trabajo.</t>
    </r>
  </si>
  <si>
    <r>
      <rPr>
        <b/>
        <sz val="9"/>
        <rFont val="Century Schoolbook"/>
        <family val="1"/>
      </rPr>
      <t xml:space="preserve">1.- </t>
    </r>
    <r>
      <rPr>
        <sz val="10"/>
        <rFont val="Arial Narrow"/>
        <family val="2"/>
      </rPr>
      <t xml:space="preserve">Convocar a reuniones de trabajo dentro de las Coordinaciones de Carrera.
</t>
    </r>
    <r>
      <rPr>
        <b/>
        <sz val="9"/>
        <rFont val="Century Schoolbook"/>
        <family val="1"/>
      </rPr>
      <t>2.-</t>
    </r>
    <r>
      <rPr>
        <sz val="10"/>
        <rFont val="Arial Narrow"/>
        <family val="2"/>
      </rPr>
      <t xml:space="preserve"> Convocar a Comisión Académica para la aprobación de propuestas de planificaciones recibidas.
</t>
    </r>
    <r>
      <rPr>
        <b/>
        <sz val="9"/>
        <rFont val="Century Schoolbook"/>
        <family val="1"/>
      </rPr>
      <t>3.-</t>
    </r>
    <r>
      <rPr>
        <sz val="10"/>
        <rFont val="Arial Narrow"/>
        <family val="2"/>
      </rPr>
      <t xml:space="preserve"> Verificar el cumplimiento de las planificaciones de académicas y curriculares emitidas.</t>
    </r>
  </si>
  <si>
    <r>
      <rPr>
        <b/>
        <sz val="9"/>
        <rFont val="Century Schoolbook"/>
        <family val="1"/>
      </rPr>
      <t>1.-</t>
    </r>
    <r>
      <rPr>
        <sz val="10"/>
        <rFont val="Arial Narrow"/>
        <family val="2"/>
      </rPr>
      <t xml:space="preserve"> Convocar a reuniones de trabajo dentro de las Coordinaciones de Carrera.
</t>
    </r>
    <r>
      <rPr>
        <b/>
        <sz val="9"/>
        <rFont val="Century Schoolbook"/>
        <family val="1"/>
      </rPr>
      <t>2.-</t>
    </r>
    <r>
      <rPr>
        <sz val="10"/>
        <rFont val="Arial Narrow"/>
        <family val="2"/>
      </rPr>
      <t xml:space="preserve"> Convocar a reuniones de Comisión Académica para aprobar y remitir las propuestas de procesos de investigación y vinculación con la sociedad.</t>
    </r>
  </si>
  <si>
    <r>
      <rPr>
        <b/>
        <sz val="9"/>
        <rFont val="Century Schoolbook"/>
        <family val="1"/>
      </rPr>
      <t>1.-</t>
    </r>
    <r>
      <rPr>
        <sz val="10"/>
        <rFont val="Arial Narrow"/>
        <family val="2"/>
      </rPr>
      <t xml:space="preserve"> Convocar a reuniones de trabajo para establecer las Comisiones Evaluadoras conforme las directrices emitidas.
</t>
    </r>
    <r>
      <rPr>
        <b/>
        <sz val="9"/>
        <rFont val="Century Schoolbook"/>
        <family val="1"/>
      </rPr>
      <t>2.-</t>
    </r>
    <r>
      <rPr>
        <sz val="10"/>
        <rFont val="Arial Narrow"/>
        <family val="2"/>
      </rPr>
      <t xml:space="preserve"> Aprobar las Comisiones Evaluadoras por parte de la Comisión Académica.
</t>
    </r>
    <r>
      <rPr>
        <b/>
        <sz val="9"/>
        <rFont val="Century Schoolbook"/>
        <family val="1"/>
      </rPr>
      <t>3.-</t>
    </r>
    <r>
      <rPr>
        <sz val="10"/>
        <rFont val="Arial Narrow"/>
        <family val="2"/>
      </rPr>
      <t xml:space="preserve"> Notificar las Directrices y socializar la hoja de ruta a los miembros de las Comisiones Evaluadoras y planta docente.
</t>
    </r>
    <r>
      <rPr>
        <b/>
        <sz val="9"/>
        <rFont val="Century Schoolbook"/>
        <family val="1"/>
      </rPr>
      <t>4.-</t>
    </r>
    <r>
      <rPr>
        <sz val="10"/>
        <rFont val="Arial Narrow"/>
        <family val="2"/>
      </rPr>
      <t xml:space="preserve"> Receptar las Evaluaciones ejecutadas por parte de las Comisiones Evaluadoras.</t>
    </r>
  </si>
  <si>
    <r>
      <rPr>
        <b/>
        <sz val="9"/>
        <rFont val="Century Schoolbook"/>
        <family val="1"/>
      </rPr>
      <t>1.-</t>
    </r>
    <r>
      <rPr>
        <sz val="10"/>
        <rFont val="Arial Narrow"/>
        <family val="2"/>
      </rPr>
      <t xml:space="preserve"> Elaborar el POA en los plazos establecidos.
</t>
    </r>
    <r>
      <rPr>
        <b/>
        <sz val="9"/>
        <rFont val="Century Schoolbook"/>
        <family val="1"/>
      </rPr>
      <t>2.-</t>
    </r>
    <r>
      <rPr>
        <sz val="10"/>
        <rFont val="Arial Narrow"/>
        <family val="2"/>
      </rPr>
      <t xml:space="preserve"> Recopilar información para Evaluación del POA.
</t>
    </r>
    <r>
      <rPr>
        <b/>
        <sz val="9"/>
        <rFont val="Century Schoolbook"/>
        <family val="1"/>
      </rPr>
      <t>3.-</t>
    </r>
    <r>
      <rPr>
        <sz val="10"/>
        <rFont val="Arial Narrow"/>
        <family val="2"/>
      </rPr>
      <t xml:space="preserve"> Efectuar la Autoevaluación del POA en los plazos establecidos.</t>
    </r>
  </si>
  <si>
    <r>
      <rPr>
        <b/>
        <sz val="9"/>
        <rFont val="Century Schoolbook"/>
        <family val="1"/>
      </rPr>
      <t>1.-</t>
    </r>
    <r>
      <rPr>
        <sz val="10"/>
        <rFont val="Arial Narrow"/>
        <family val="2"/>
      </rPr>
      <t xml:space="preserve"> Revisar documentación del archivo de gestión.
</t>
    </r>
    <r>
      <rPr>
        <b/>
        <sz val="9"/>
        <rFont val="Century Schoolbook"/>
        <family val="1"/>
      </rPr>
      <t>2.-</t>
    </r>
    <r>
      <rPr>
        <sz val="10"/>
        <rFont val="Arial Narrow"/>
        <family val="2"/>
      </rPr>
      <t xml:space="preserve"> Ingresar información al Inventario Documental.</t>
    </r>
  </si>
  <si>
    <r>
      <rPr>
        <b/>
        <sz val="9"/>
        <rFont val="Century Schoolbook"/>
        <family val="1"/>
      </rPr>
      <t>1.-</t>
    </r>
    <r>
      <rPr>
        <sz val="10"/>
        <rFont val="Arial Narrow"/>
        <family val="2"/>
      </rPr>
      <t xml:space="preserve"> Elaborar las convocatorias y actas resolutivas de Consejo Directivo.
</t>
    </r>
    <r>
      <rPr>
        <b/>
        <sz val="9"/>
        <rFont val="Century Schoolbook"/>
        <family val="1"/>
      </rPr>
      <t>2.-</t>
    </r>
    <r>
      <rPr>
        <sz val="10"/>
        <rFont val="Arial Narrow"/>
        <family val="2"/>
      </rPr>
      <t xml:space="preserve"> Legalizar las convocatorias y actas resolutivas de Consejo Directivo.
</t>
    </r>
    <r>
      <rPr>
        <b/>
        <sz val="9"/>
        <rFont val="Century Schoolbook"/>
        <family val="1"/>
      </rPr>
      <t>3.-</t>
    </r>
    <r>
      <rPr>
        <sz val="10"/>
        <rFont val="Arial Narrow"/>
        <family val="2"/>
      </rPr>
      <t xml:space="preserve"> Notificar al correo electrónico de los miembros de Consejo Directivo las convocatorias y actas resolutivas.</t>
    </r>
  </si>
  <si>
    <r>
      <rPr>
        <b/>
        <sz val="9"/>
        <rFont val="Century Schoolbook"/>
        <family val="1"/>
      </rPr>
      <t>1.-</t>
    </r>
    <r>
      <rPr>
        <sz val="10"/>
        <rFont val="Arial Narrow"/>
        <family val="2"/>
      </rPr>
      <t xml:space="preserve"> Elaborar las resoluciones adoptadas por Consejo Directivo.
</t>
    </r>
    <r>
      <rPr>
        <b/>
        <sz val="9"/>
        <rFont val="Century Schoolbook"/>
        <family val="1"/>
      </rPr>
      <t>2.-</t>
    </r>
    <r>
      <rPr>
        <sz val="10"/>
        <rFont val="Arial Narrow"/>
        <family val="2"/>
      </rPr>
      <t xml:space="preserve"> Elaborar los oficios de notificación de resoluciones de Consejo Directivo.
</t>
    </r>
    <r>
      <rPr>
        <b/>
        <sz val="9"/>
        <rFont val="Century Schoolbook"/>
        <family val="1"/>
      </rPr>
      <t>3.-</t>
    </r>
    <r>
      <rPr>
        <sz val="10"/>
        <rFont val="Arial Narrow"/>
        <family val="2"/>
      </rPr>
      <t xml:space="preserve"> Legalizar resoluciones.
</t>
    </r>
    <r>
      <rPr>
        <b/>
        <sz val="9"/>
        <rFont val="Century Schoolbook"/>
        <family val="1"/>
      </rPr>
      <t>4.-</t>
    </r>
    <r>
      <rPr>
        <sz val="10"/>
        <rFont val="Arial Narrow"/>
        <family val="2"/>
      </rPr>
      <t xml:space="preserve"> Registrar las resoluciones en el SIUTMACH.
</t>
    </r>
    <r>
      <rPr>
        <b/>
        <sz val="9"/>
        <rFont val="Century Schoolbook"/>
        <family val="1"/>
      </rPr>
      <t>5.-</t>
    </r>
    <r>
      <rPr>
        <sz val="10"/>
        <rFont val="Arial Narrow"/>
        <family val="2"/>
      </rPr>
      <t xml:space="preserve"> Notificar al correo electrónico las resoluciones.</t>
    </r>
  </si>
  <si>
    <r>
      <rPr>
        <b/>
        <sz val="9"/>
        <rFont val="Century Schoolbook"/>
        <family val="1"/>
      </rPr>
      <t>1.-</t>
    </r>
    <r>
      <rPr>
        <sz val="10"/>
        <rFont val="Arial Narrow"/>
        <family val="2"/>
      </rPr>
      <t xml:space="preserve"> Elaborar certificaciones.
</t>
    </r>
    <r>
      <rPr>
        <b/>
        <sz val="9"/>
        <rFont val="Century Schoolbook"/>
        <family val="1"/>
      </rPr>
      <t>2.-</t>
    </r>
    <r>
      <rPr>
        <sz val="10"/>
        <rFont val="Arial Narrow"/>
        <family val="2"/>
      </rPr>
      <t xml:space="preserve"> Legalizar las certificaciones.</t>
    </r>
  </si>
  <si>
    <r>
      <rPr>
        <b/>
        <sz val="9"/>
        <rFont val="Century Schoolbook"/>
        <family val="1"/>
      </rPr>
      <t>1.-</t>
    </r>
    <r>
      <rPr>
        <sz val="10"/>
        <rFont val="Arial Narrow"/>
        <family val="2"/>
      </rPr>
      <t xml:space="preserve"> Atender al usuario.
</t>
    </r>
    <r>
      <rPr>
        <b/>
        <sz val="9"/>
        <rFont val="Century Schoolbook"/>
        <family val="1"/>
      </rPr>
      <t>2.-</t>
    </r>
    <r>
      <rPr>
        <sz val="10"/>
        <rFont val="Arial Narrow"/>
        <family val="2"/>
      </rPr>
      <t xml:space="preserve"> Receptar la correspondencia interna y externa.
</t>
    </r>
    <r>
      <rPr>
        <b/>
        <sz val="9"/>
        <rFont val="Century Schoolbook"/>
        <family val="1"/>
      </rPr>
      <t>3.-</t>
    </r>
    <r>
      <rPr>
        <sz val="10"/>
        <rFont val="Arial Narrow"/>
        <family val="2"/>
      </rPr>
      <t xml:space="preserve"> Elaborar oficios de la Secretaria.
</t>
    </r>
    <r>
      <rPr>
        <b/>
        <sz val="9"/>
        <rFont val="Century Schoolbook"/>
        <family val="1"/>
      </rPr>
      <t>4.-</t>
    </r>
    <r>
      <rPr>
        <sz val="10"/>
        <rFont val="Arial Narrow"/>
        <family val="2"/>
      </rPr>
      <t xml:space="preserve"> Registrar la correspondencia interna y externa en el SIUTMACH.
</t>
    </r>
    <r>
      <rPr>
        <b/>
        <sz val="9"/>
        <rFont val="Century Schoolbook"/>
        <family val="1"/>
      </rPr>
      <t>5.-</t>
    </r>
    <r>
      <rPr>
        <sz val="10"/>
        <rFont val="Arial Narrow"/>
        <family val="2"/>
      </rPr>
      <t xml:space="preserve"> Organizar y despachar la correspondencia interna y externa.</t>
    </r>
  </si>
  <si>
    <r>
      <rPr>
        <b/>
        <sz val="9"/>
        <rFont val="Century Schoolbook"/>
        <family val="1"/>
      </rPr>
      <t>1.-</t>
    </r>
    <r>
      <rPr>
        <sz val="10"/>
        <rFont val="Arial Narrow"/>
        <family val="2"/>
      </rPr>
      <t xml:space="preserve"> Elaborar el POA </t>
    </r>
    <r>
      <rPr>
        <sz val="10"/>
        <rFont val="Century Schoolbook"/>
        <family val="1"/>
      </rPr>
      <t>2020.</t>
    </r>
    <r>
      <rPr>
        <sz val="10"/>
        <rFont val="Arial Narrow"/>
        <family val="2"/>
      </rPr>
      <t xml:space="preserve">
</t>
    </r>
    <r>
      <rPr>
        <b/>
        <sz val="9"/>
        <rFont val="Century Schoolbook"/>
        <family val="1"/>
      </rPr>
      <t>2.-</t>
    </r>
    <r>
      <rPr>
        <sz val="10"/>
        <rFont val="Arial Narrow"/>
        <family val="2"/>
      </rPr>
      <t xml:space="preserve"> Autoevaluar el POA primer semestre.
</t>
    </r>
    <r>
      <rPr>
        <b/>
        <sz val="9"/>
        <rFont val="Century Schoolbook"/>
        <family val="1"/>
      </rPr>
      <t>3.-</t>
    </r>
    <r>
      <rPr>
        <sz val="10"/>
        <rFont val="Arial Narrow"/>
        <family val="2"/>
      </rPr>
      <t xml:space="preserve"> Autoevaluar el POA segundo semestre.</t>
    </r>
  </si>
  <si>
    <r>
      <rPr>
        <b/>
        <sz val="9"/>
        <rFont val="Century Schoolbook"/>
        <family val="1"/>
      </rPr>
      <t>1.-</t>
    </r>
    <r>
      <rPr>
        <sz val="10"/>
        <rFont val="Arial Narrow"/>
        <family val="2"/>
      </rPr>
      <t xml:space="preserve"> Ejecutar reuniones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la planificación académicas y curriculares emitidas.</t>
    </r>
  </si>
  <si>
    <t>N° de procedimientos estandarizados emitidos.</t>
  </si>
  <si>
    <t>N° de procesos académicos supervisados.</t>
  </si>
  <si>
    <t>N° de logros de resultados o avances de procesos de investigación y de vinculación con la sociedad supervisados.</t>
  </si>
  <si>
    <t>N° de documentos de planificación académica y curricular emitidos.</t>
  </si>
  <si>
    <t>N° de presentación de propuestas de procesos de investigación y vinculación con la sociedad supervisadas.</t>
  </si>
  <si>
    <t>N° de procesos de evaluación integral del desempeño docente ejecutadas.</t>
  </si>
  <si>
    <r>
      <t xml:space="preserve">N° de practicas por semestres de acuerdo a las necesidades del docente y actividades a realizarse en las Salas TICS emitidas. (Anexo </t>
    </r>
    <r>
      <rPr>
        <sz val="10"/>
        <rFont val="Century Schoolbook"/>
        <family val="1"/>
      </rPr>
      <t>1</t>
    </r>
    <r>
      <rPr>
        <sz val="10"/>
        <rFont val="Arial Narrow"/>
        <family val="2"/>
      </rPr>
      <t>) (</t>
    </r>
    <r>
      <rPr>
        <sz val="10"/>
        <rFont val="Century Schoolbook"/>
        <family val="1"/>
      </rPr>
      <t>600</t>
    </r>
    <r>
      <rPr>
        <sz val="10"/>
        <rFont val="Arial Narrow"/>
        <family val="2"/>
      </rPr>
      <t xml:space="preserve"> clases prácticas en el 1er semestre y </t>
    </r>
    <r>
      <rPr>
        <sz val="10"/>
        <rFont val="Century Schoolbook"/>
        <family val="1"/>
      </rPr>
      <t>600</t>
    </r>
    <r>
      <rPr>
        <sz val="10"/>
        <rFont val="Arial Narrow"/>
        <family val="2"/>
      </rPr>
      <t xml:space="preserve"> clases prácticas en el 2do semestre)</t>
    </r>
  </si>
  <si>
    <t>N° de Planificaciones Operativas Anuales y Evaluaciones de la Planificación Operativa Anual entregadas.</t>
  </si>
  <si>
    <t>N° de documentos registrados en el inventario documental.</t>
  </si>
  <si>
    <t>N° de resoluciones de Consejo Directivo elaboradas y notificadas.</t>
  </si>
  <si>
    <t>N° de informes jurídicos de procesos disciplinarios, académicos y/o administrativos emitidos.</t>
  </si>
  <si>
    <t>N° de Certificaciones de la Facultad emitidas.</t>
  </si>
  <si>
    <t>N° de correspondencia registrada y distribuida.</t>
  </si>
  <si>
    <t>N° de POA entregados y evaluados oportunamente.</t>
  </si>
  <si>
    <t>N° de documentos organizados y registrados en el inventario documental.</t>
  </si>
  <si>
    <t>N° de procesos académicos ejecutados.</t>
  </si>
  <si>
    <t>N° de logro de resultados o avances de procesos de investigación y de vinculación con la sociedad revisados.</t>
  </si>
  <si>
    <t>N° de Planificación Operativa Anual y Evaluaciones del POA entregadas.</t>
  </si>
  <si>
    <t>N° de los procesos de Movilidad coordinados y ejecutados.</t>
  </si>
  <si>
    <t>N° de planificación operativa anual y evaluación de la planificación operativa anual entregadas oportunamente.</t>
  </si>
  <si>
    <t>Planificación Operativa Anual y Evaluación de la Planificación Operativa Anual entregadas.</t>
  </si>
  <si>
    <r>
      <rPr>
        <b/>
        <sz val="9"/>
        <rFont val="Century Schoolbook"/>
        <family val="1"/>
      </rPr>
      <t>6.-</t>
    </r>
    <r>
      <rPr>
        <sz val="10"/>
        <rFont val="Arial Narrow"/>
        <family val="2"/>
      </rPr>
      <t xml:space="preserve"> Planificar el Plan Operativo Anual y Evaluar la Planificación Operativa Anual.</t>
    </r>
  </si>
  <si>
    <r>
      <rPr>
        <b/>
        <sz val="9"/>
        <rFont val="Century Schoolbook"/>
        <family val="1"/>
      </rPr>
      <t>3.-</t>
    </r>
    <r>
      <rPr>
        <sz val="10"/>
        <rFont val="Arial Narrow"/>
        <family val="2"/>
      </rPr>
      <t xml:space="preserve"> Supervisar al logro de resultados o avances de procesos de Investigación y de vinculación con la sociedad.</t>
    </r>
  </si>
  <si>
    <r>
      <rPr>
        <b/>
        <sz val="9"/>
        <rFont val="Century Schoolbook"/>
        <family val="1"/>
      </rPr>
      <t>2.-</t>
    </r>
    <r>
      <rPr>
        <sz val="10"/>
        <rFont val="Arial Narrow"/>
        <family val="2"/>
      </rPr>
      <t xml:space="preserve"> Supervisar a la ejecución de los procesos académicos.</t>
    </r>
  </si>
  <si>
    <r>
      <rPr>
        <b/>
        <sz val="9"/>
        <rFont val="Century Schoolbook"/>
        <family val="1"/>
      </rPr>
      <t>1.-</t>
    </r>
    <r>
      <rPr>
        <sz val="10"/>
        <rFont val="Arial Narrow"/>
        <family val="2"/>
      </rPr>
      <t xml:space="preserve"> Emitir o actualizar de Procedimientos Académicos internos estandarizados.</t>
    </r>
  </si>
  <si>
    <r>
      <rPr>
        <b/>
        <sz val="9"/>
        <rFont val="Century Schoolbook"/>
        <family val="1"/>
      </rPr>
      <t>4.-</t>
    </r>
    <r>
      <rPr>
        <sz val="10"/>
        <rFont val="Arial Narrow"/>
        <family val="2"/>
      </rPr>
      <t xml:space="preserve"> Emitir</t>
    </r>
    <r>
      <rPr>
        <sz val="10"/>
        <color rgb="FFFF0000"/>
        <rFont val="Arial Narrow"/>
        <family val="2"/>
      </rPr>
      <t xml:space="preserve"> </t>
    </r>
    <r>
      <rPr>
        <sz val="10"/>
        <rFont val="Arial Narrow"/>
        <family val="2"/>
      </rPr>
      <t>de documentos de planificación académica y curricular.</t>
    </r>
  </si>
  <si>
    <r>
      <rPr>
        <b/>
        <sz val="9"/>
        <rFont val="Century Schoolbook"/>
        <family val="1"/>
      </rPr>
      <t>5.-</t>
    </r>
    <r>
      <rPr>
        <sz val="10"/>
        <rFont val="Arial Narrow"/>
        <family val="2"/>
      </rPr>
      <t xml:space="preserve"> Supervisar a la presentación de propuestas de procesos de Investigación y Vinculación con la sociedad ante las instancias encargadas de emitir las directrices a nivel institucional.</t>
    </r>
  </si>
  <si>
    <r>
      <rPr>
        <b/>
        <sz val="9"/>
        <rFont val="Century Schoolbook"/>
        <family val="1"/>
      </rPr>
      <t>6.-</t>
    </r>
    <r>
      <rPr>
        <sz val="10"/>
        <rFont val="Arial Narrow"/>
        <family val="2"/>
      </rPr>
      <t xml:space="preserve"> Ejecutar del proceso de evaluación integral del desempeño docente de acuerdo a las directrices emitidas a nivel institucional.</t>
    </r>
  </si>
  <si>
    <r>
      <rPr>
        <b/>
        <sz val="9"/>
        <rFont val="Century Schoolbook"/>
        <family val="1"/>
      </rPr>
      <t>7.-</t>
    </r>
    <r>
      <rPr>
        <sz val="10"/>
        <rFont val="Arial Narrow"/>
        <family val="2"/>
      </rPr>
      <t xml:space="preserve"> Supervisar de las actividades académicas que se realizan en los diferentes laboratorios, aulas, salas tics y unidades académicas experimentales de las Facultades.</t>
    </r>
  </si>
  <si>
    <r>
      <rPr>
        <b/>
        <sz val="9"/>
        <rFont val="Century Schoolbook"/>
        <family val="1"/>
      </rPr>
      <t>1.-</t>
    </r>
    <r>
      <rPr>
        <sz val="10"/>
        <rFont val="Arial Narrow"/>
        <family val="2"/>
      </rPr>
      <t xml:space="preserve"> Emitir y notificar las convocatorias y actas de Consejo Directivo.</t>
    </r>
  </si>
  <si>
    <r>
      <rPr>
        <b/>
        <sz val="9"/>
        <rFont val="Century Schoolbook"/>
        <family val="1"/>
      </rPr>
      <t>4.-</t>
    </r>
    <r>
      <rPr>
        <sz val="10"/>
        <rFont val="Arial Narrow"/>
        <family val="2"/>
      </rPr>
      <t xml:space="preserve"> Emitir y/o legalizar las certificaciones de la Facultad.</t>
    </r>
  </si>
  <si>
    <r>
      <rPr>
        <b/>
        <sz val="9"/>
        <rFont val="Century Schoolbook"/>
        <family val="1"/>
      </rPr>
      <t>6.-</t>
    </r>
    <r>
      <rPr>
        <sz val="10"/>
        <rFont val="Arial Narrow"/>
        <family val="2"/>
      </rPr>
      <t xml:space="preserve"> Entregar la planificación operativa anual y Evaluar la Planificación operativa anual.</t>
    </r>
  </si>
  <si>
    <r>
      <rPr>
        <b/>
        <sz val="9"/>
        <rFont val="Century Schoolbook"/>
        <family val="1"/>
      </rPr>
      <t>1.-</t>
    </r>
    <r>
      <rPr>
        <sz val="10"/>
        <rFont val="Arial Narrow"/>
        <family val="2"/>
      </rPr>
      <t xml:space="preserve"> Ejecutar los procesos académicos planificados.</t>
    </r>
  </si>
  <si>
    <r>
      <rPr>
        <b/>
        <sz val="9"/>
        <rFont val="Century Schoolbook"/>
        <family val="1"/>
      </rPr>
      <t>2.-</t>
    </r>
    <r>
      <rPr>
        <sz val="10"/>
        <rFont val="Arial Narrow"/>
        <family val="2"/>
      </rPr>
      <t xml:space="preserve"> Revisar el logro de resultados o avances de procesos de Investigación y de vinculación con la sociedad.</t>
    </r>
  </si>
  <si>
    <r>
      <rPr>
        <b/>
        <sz val="9"/>
        <rFont val="Century Schoolbook"/>
        <family val="1"/>
      </rPr>
      <t>3.-</t>
    </r>
    <r>
      <rPr>
        <sz val="10"/>
        <rFont val="Arial Narrow"/>
        <family val="2"/>
      </rPr>
      <t xml:space="preserve"> Presentar documentos de planificación académica y curricular.</t>
    </r>
  </si>
  <si>
    <r>
      <rPr>
        <b/>
        <sz val="9"/>
        <rFont val="Century Schoolbook"/>
        <family val="1"/>
      </rPr>
      <t>5.-</t>
    </r>
    <r>
      <rPr>
        <sz val="10"/>
        <rFont val="Arial Narrow"/>
        <family val="2"/>
      </rPr>
      <t xml:space="preserve"> Organizar el Archivo de Gestión.</t>
    </r>
  </si>
  <si>
    <r>
      <rPr>
        <b/>
        <sz val="9"/>
        <rFont val="Century Schoolbook"/>
        <family val="1"/>
      </rPr>
      <t>4.-</t>
    </r>
    <r>
      <rPr>
        <sz val="10"/>
        <rFont val="Arial Narrow"/>
        <family val="2"/>
      </rPr>
      <t xml:space="preserve"> Entregar el Plan Operativo Anual y Evaluación de la Planificación Operativa Anual.</t>
    </r>
  </si>
  <si>
    <r>
      <rPr>
        <b/>
        <sz val="9"/>
        <rFont val="Century Schoolbook"/>
        <family val="1"/>
      </rPr>
      <t>1.-</t>
    </r>
    <r>
      <rPr>
        <sz val="10"/>
        <rFont val="Arial Narrow"/>
        <family val="2"/>
      </rPr>
      <t xml:space="preserve"> Ejecutar de los procesos académicos planificados.</t>
    </r>
  </si>
  <si>
    <r>
      <rPr>
        <b/>
        <sz val="9"/>
        <rFont val="Century Schoolbook"/>
        <family val="1"/>
      </rPr>
      <t>4.-</t>
    </r>
    <r>
      <rPr>
        <sz val="10"/>
        <rFont val="Arial Narrow"/>
        <family val="2"/>
      </rPr>
      <t xml:space="preserve"> Entregar el Plan Operativa Anual y Evaluación de la Planificación Operativa Anual.</t>
    </r>
  </si>
  <si>
    <r>
      <rPr>
        <b/>
        <sz val="9"/>
        <rFont val="Century Schoolbook"/>
        <family val="1"/>
      </rPr>
      <t xml:space="preserve">3.- </t>
    </r>
    <r>
      <rPr>
        <sz val="10"/>
        <rFont val="Arial Narrow"/>
        <family val="2"/>
      </rPr>
      <t>Presentar documentos de planificación académica y curricular.</t>
    </r>
  </si>
  <si>
    <r>
      <rPr>
        <b/>
        <sz val="9"/>
        <rFont val="Century Schoolbook"/>
        <family val="1"/>
      </rPr>
      <t>1.-</t>
    </r>
    <r>
      <rPr>
        <sz val="10"/>
        <rFont val="Arial Narrow"/>
        <family val="2"/>
      </rPr>
      <t xml:space="preserve"> Coordinar y ejecutar los procesos de matriculación en la FCE.</t>
    </r>
  </si>
  <si>
    <r>
      <rPr>
        <b/>
        <sz val="9"/>
        <rFont val="Century Schoolbook"/>
        <family val="1"/>
      </rPr>
      <t>2.-</t>
    </r>
    <r>
      <rPr>
        <sz val="10"/>
        <rFont val="Arial Narrow"/>
        <family val="2"/>
      </rPr>
      <t xml:space="preserve"> Coordinar y ejecutar los procesos de movilidad estudiantil en la FCE.</t>
    </r>
  </si>
  <si>
    <r>
      <rPr>
        <b/>
        <sz val="9"/>
        <rFont val="Century Schoolbook"/>
        <family val="1"/>
      </rPr>
      <t>3.-</t>
    </r>
    <r>
      <rPr>
        <sz val="10"/>
        <rFont val="Arial Narrow"/>
        <family val="2"/>
      </rPr>
      <t xml:space="preserve"> Coordinar y ejecutar los procesos de graduación en la FCE.</t>
    </r>
  </si>
  <si>
    <r>
      <rPr>
        <b/>
        <sz val="9"/>
        <rFont val="Century Schoolbook"/>
        <family val="1"/>
      </rPr>
      <t>4.-</t>
    </r>
    <r>
      <rPr>
        <sz val="10"/>
        <rFont val="Arial Narrow"/>
        <family val="2"/>
      </rPr>
      <t xml:space="preserve"> Coordinar los procesos de registro y/o validación de calificaciones en la FCE.</t>
    </r>
  </si>
  <si>
    <r>
      <rPr>
        <b/>
        <sz val="9"/>
        <rFont val="Century Schoolbook"/>
        <family val="1"/>
      </rPr>
      <t>5.-</t>
    </r>
    <r>
      <rPr>
        <sz val="10"/>
        <rFont val="Arial Narrow"/>
        <family val="2"/>
      </rPr>
      <t xml:space="preserve"> Emitir informes técnicos para procesos internos y externos en la FCE.</t>
    </r>
  </si>
  <si>
    <r>
      <rPr>
        <b/>
        <sz val="9"/>
        <rFont val="Century Schoolbook"/>
        <family val="1"/>
      </rPr>
      <t>6.-</t>
    </r>
    <r>
      <rPr>
        <sz val="10"/>
        <rFont val="Arial Narrow"/>
        <family val="2"/>
      </rPr>
      <t xml:space="preserve"> Presentar el Plan Operativo Anual </t>
    </r>
    <r>
      <rPr>
        <sz val="10"/>
        <rFont val="Century Schoolbook"/>
        <family val="1"/>
      </rPr>
      <t>2020</t>
    </r>
    <r>
      <rPr>
        <sz val="10"/>
        <rFont val="Arial Narrow"/>
        <family val="2"/>
      </rPr>
      <t xml:space="preserve"> y su respectiva evaluación UMMOG-FCE.</t>
    </r>
  </si>
  <si>
    <r>
      <rPr>
        <b/>
        <sz val="9"/>
        <rFont val="Century Schoolbook"/>
        <family val="1"/>
      </rPr>
      <t>7.-</t>
    </r>
    <r>
      <rPr>
        <sz val="10"/>
        <rFont val="Arial Narrow"/>
        <family val="2"/>
      </rPr>
      <t xml:space="preserve"> Organizar el archivo de gestión de la UMMOG-FCE.</t>
    </r>
  </si>
  <si>
    <t>* Ing. Morayma Vélez Espinoza,
  Jefa de UMMOG-FCE
* Lcda. Mónica Lapo Paz,
  Analista de UMMOG
* Lcda. Betty Valverde Cedillo,
  Analista de Secretaría de UMMOG</t>
  </si>
  <si>
    <r>
      <t xml:space="preserve">FUENTE </t>
    </r>
    <r>
      <rPr>
        <sz val="11"/>
        <color rgb="FF000000"/>
        <rFont val="Century Schoolbook"/>
        <family val="1"/>
      </rPr>
      <t>1</t>
    </r>
  </si>
  <si>
    <r>
      <t xml:space="preserve">FUENTE </t>
    </r>
    <r>
      <rPr>
        <sz val="11"/>
        <color rgb="FF000000"/>
        <rFont val="Century Schoolbook"/>
        <family val="1"/>
      </rPr>
      <t>2</t>
    </r>
  </si>
  <si>
    <r>
      <t xml:space="preserve">FUENTE </t>
    </r>
    <r>
      <rPr>
        <sz val="11"/>
        <color rgb="FF000000"/>
        <rFont val="Century Schoolbook"/>
        <family val="1"/>
      </rPr>
      <t>3</t>
    </r>
  </si>
  <si>
    <r>
      <rPr>
        <sz val="11"/>
        <color rgb="FF000000"/>
        <rFont val="Century Schoolbook"/>
        <family val="1"/>
      </rPr>
      <t>53</t>
    </r>
    <r>
      <rPr>
        <sz val="11"/>
        <color rgb="FF000000"/>
        <rFont val="Arial Narrow"/>
        <family val="2"/>
      </rPr>
      <t xml:space="preserve"> Bienes y Servicios de Consumo</t>
    </r>
  </si>
  <si>
    <r>
      <rPr>
        <sz val="11"/>
        <color rgb="FF000000"/>
        <rFont val="Century Schoolbook"/>
        <family val="1"/>
      </rPr>
      <t>84</t>
    </r>
    <r>
      <rPr>
        <sz val="11"/>
        <color rgb="FF000000"/>
        <rFont val="Arial Narrow"/>
        <family val="2"/>
      </rPr>
      <t xml:space="preserve"> Bienes de Larga Duración</t>
    </r>
  </si>
  <si>
    <r>
      <rPr>
        <sz val="11"/>
        <color rgb="FF000000"/>
        <rFont val="Century Schoolbook"/>
        <family val="1"/>
      </rPr>
      <t>99</t>
    </r>
    <r>
      <rPr>
        <sz val="11"/>
        <color rgb="FF000000"/>
        <rFont val="Arial Narrow"/>
        <family val="2"/>
      </rPr>
      <t xml:space="preserve"> Otros Pasivos</t>
    </r>
  </si>
  <si>
    <r>
      <rPr>
        <b/>
        <sz val="9"/>
        <rFont val="Century Schoolbook"/>
        <family val="1"/>
      </rPr>
      <t>1.-</t>
    </r>
    <r>
      <rPr>
        <sz val="10"/>
        <rFont val="Arial Narrow"/>
        <family val="2"/>
      </rPr>
      <t xml:space="preserve"> Elaborar el distributivo personal de limpieza en bloques de aulas.
</t>
    </r>
    <r>
      <rPr>
        <b/>
        <sz val="9"/>
        <rFont val="Century Schoolbook"/>
        <family val="1"/>
      </rPr>
      <t>2.-</t>
    </r>
    <r>
      <rPr>
        <sz val="10"/>
        <rFont val="Arial Narrow"/>
        <family val="2"/>
      </rPr>
      <t xml:space="preserve"> Elaborar el reporte de Autorización de Tercera Matrícula.
</t>
    </r>
    <r>
      <rPr>
        <b/>
        <sz val="9"/>
        <rFont val="Century Schoolbook"/>
        <family val="1"/>
      </rPr>
      <t>3.-</t>
    </r>
    <r>
      <rPr>
        <sz val="10"/>
        <rFont val="Arial Narrow"/>
        <family val="2"/>
      </rPr>
      <t xml:space="preserve"> Elaborar el reporte de Autorización de Anulación de Matrícula.
</t>
    </r>
    <r>
      <rPr>
        <b/>
        <sz val="9"/>
        <rFont val="Century Schoolbook"/>
        <family val="1"/>
      </rPr>
      <t>4.-</t>
    </r>
    <r>
      <rPr>
        <sz val="10"/>
        <rFont val="Arial Narrow"/>
        <family val="2"/>
      </rPr>
      <t xml:space="preserve"> Elaborar el reporte de Autorización de Retiro de Asignaturas.</t>
    </r>
  </si>
  <si>
    <r>
      <rPr>
        <b/>
        <sz val="9"/>
        <rFont val="Century Schoolbook"/>
        <family val="1"/>
      </rPr>
      <t>1.-</t>
    </r>
    <r>
      <rPr>
        <sz val="10"/>
        <rFont val="Arial Narrow"/>
        <family val="2"/>
      </rPr>
      <t xml:space="preserve"> Distributivo semestral del personal de servicios con sus horarios.
</t>
    </r>
    <r>
      <rPr>
        <b/>
        <sz val="9"/>
        <rFont val="Century Schoolbook"/>
        <family val="1"/>
      </rPr>
      <t xml:space="preserve">2.- </t>
    </r>
    <r>
      <rPr>
        <sz val="10"/>
        <rFont val="Arial Narrow"/>
        <family val="2"/>
      </rPr>
      <t xml:space="preserve">Reporte de las autorizaciones emitidas por Consejo Directivo, para acceder a Tercera Matrícula.
</t>
    </r>
    <r>
      <rPr>
        <b/>
        <sz val="9"/>
        <rFont val="Century Schoolbook"/>
        <family val="1"/>
      </rPr>
      <t>3.-</t>
    </r>
    <r>
      <rPr>
        <sz val="10"/>
        <rFont val="Arial Narrow"/>
        <family val="2"/>
      </rPr>
      <t xml:space="preserve"> Reporte de las autorizaciones emitidas por Consejo Directivo, para anulación de Matrícula.
</t>
    </r>
    <r>
      <rPr>
        <b/>
        <sz val="9"/>
        <rFont val="Century Schoolbook"/>
        <family val="1"/>
      </rPr>
      <t xml:space="preserve">4.- </t>
    </r>
    <r>
      <rPr>
        <sz val="10"/>
        <rFont val="Arial Narrow"/>
        <family val="2"/>
      </rPr>
      <t xml:space="preserve">Reporte de las autorizaciones emitidas por Consejo Directivo, para el retiro de asignaturas.
</t>
    </r>
    <r>
      <rPr>
        <b/>
        <sz val="9"/>
        <rFont val="Century Schoolbook"/>
        <family val="1"/>
      </rPr>
      <t>5.-</t>
    </r>
    <r>
      <rPr>
        <sz val="10"/>
        <rFont val="Arial Narrow"/>
        <family val="2"/>
      </rPr>
      <t xml:space="preserve"> Reporte de validación de las directrices.</t>
    </r>
  </si>
  <si>
    <t>* Autoridad del Decanato Lic. Birmania Jiménez
* Analista Administrativo del Decanato, Sra. Maura Mora Quevedo
* Secretaria Abogada Teresa Vivanco Alaña</t>
  </si>
  <si>
    <t>* Autoridad del Decanato Lic. Birmania Jiménez
* Administrador de Bienes Ing. Fulton Sánchez Pereira
* Jefa de la UMMOG Ing. Morayma Vélez Espinoza
* Analista Informático Lic. Marcos Ontaneda
* Analista Administrativo del Decanato, Sra. Maura Mora Quevedo</t>
  </si>
  <si>
    <t>Las estanterías y la impresora-copiadora-escáner de alto rendimiento de esas especificaciones no existen en el catalogo electrónico, se deben adquirir por ínfima cuantía.</t>
  </si>
  <si>
    <t>Silla Oficina Ejecutiva Secretaria Giratoria Ergonómica</t>
  </si>
  <si>
    <r>
      <t xml:space="preserve">Estantería mediana de </t>
    </r>
    <r>
      <rPr>
        <sz val="10"/>
        <color rgb="FF000000"/>
        <rFont val="Century Schoolbook"/>
        <family val="1"/>
      </rPr>
      <t>5</t>
    </r>
    <r>
      <rPr>
        <sz val="10"/>
        <color rgb="FF000000"/>
        <rFont val="Arial Narrow"/>
        <family val="2"/>
      </rPr>
      <t xml:space="preserve"> repisas </t>
    </r>
  </si>
  <si>
    <t>Impresora-Copiadora-Escáner de alto rendimiento</t>
  </si>
  <si>
    <t>* Autoridad del Decanato Lic. Birmania Jiménez
* Secretaria Abogada Teresa Vivanco Alaña.
* Analista Administrativo del Decanato, Sra. Maura Mora Quevedo.</t>
  </si>
  <si>
    <r>
      <t xml:space="preserve">La bomba de agua de </t>
    </r>
    <r>
      <rPr>
        <sz val="10"/>
        <rFont val="Century Schoolbook"/>
        <family val="1"/>
      </rPr>
      <t>2</t>
    </r>
    <r>
      <rPr>
        <sz val="10"/>
        <rFont val="Arial Narrow"/>
        <family val="2"/>
      </rPr>
      <t xml:space="preserve"> hp y el tanque a presión de esas características no hay en el catalogo electrónico, se deben adquirir por ínfima cuantía.</t>
    </r>
  </si>
  <si>
    <r>
      <t xml:space="preserve">Tanque de presión de </t>
    </r>
    <r>
      <rPr>
        <sz val="10"/>
        <color rgb="FF000000"/>
        <rFont val="Century Schoolbook"/>
        <family val="1"/>
      </rPr>
      <t>80</t>
    </r>
    <r>
      <rPr>
        <sz val="10"/>
        <color rgb="FF000000"/>
        <rFont val="Arial Narrow"/>
        <family val="2"/>
      </rPr>
      <t xml:space="preserve"> galones </t>
    </r>
  </si>
  <si>
    <t>* Autoridad del Decanato Lic. Birmania Jiménez
* Autoridad del Subdecanato Ing. Cecilia Durán
* Secretaria Abogada Teresa Vivanco Alaña.
* Administrador de Bienes Ing. Fulton Sánchez Pereira
* Jefa de la UMMOG Ing. Morayma Vélez Espinoza
* Analista Administrativo del Decanato, Sra. Maura Mora Quevedo.</t>
  </si>
  <si>
    <t>N° de Supervisiones ejecutadas de las convocatorias a los consejos de facultad.</t>
  </si>
  <si>
    <r>
      <rPr>
        <b/>
        <sz val="9"/>
        <rFont val="Century Schoolbook"/>
        <family val="1"/>
      </rPr>
      <t>1.-</t>
    </r>
    <r>
      <rPr>
        <sz val="10"/>
        <rFont val="Arial Narrow"/>
        <family val="2"/>
      </rPr>
      <t xml:space="preserve"> Reporte detallado de las necesidades de la Facultad, efectuado por los recorridos del Administrador de Bienes.
</t>
    </r>
    <r>
      <rPr>
        <b/>
        <sz val="9"/>
        <rFont val="Century Schoolbook"/>
        <family val="1"/>
      </rPr>
      <t>2.-</t>
    </r>
    <r>
      <rPr>
        <sz val="10"/>
        <rFont val="Arial Narrow"/>
        <family val="2"/>
      </rPr>
      <t xml:space="preserve"> Reporte detallado de los Informes Técnicos de necesidades de equipos informáticos del Bloque N° </t>
    </r>
    <r>
      <rPr>
        <sz val="10"/>
        <rFont val="Century Schoolbook"/>
        <family val="1"/>
      </rPr>
      <t>1.</t>
    </r>
    <r>
      <rPr>
        <sz val="10"/>
        <rFont val="Arial Narrow"/>
        <family val="2"/>
      </rPr>
      <t xml:space="preserve">
</t>
    </r>
    <r>
      <rPr>
        <b/>
        <sz val="9"/>
        <rFont val="Century Schoolbook"/>
        <family val="1"/>
      </rPr>
      <t>3.-</t>
    </r>
    <r>
      <rPr>
        <sz val="10"/>
        <rFont val="Arial Narrow"/>
        <family val="2"/>
      </rPr>
      <t xml:space="preserve"> Cumplimiento de condensar y evaluar el POA.
</t>
    </r>
    <r>
      <rPr>
        <b/>
        <sz val="9"/>
        <rFont val="Century Schoolbook"/>
        <family val="1"/>
      </rPr>
      <t>4.-</t>
    </r>
    <r>
      <rPr>
        <sz val="10"/>
        <rFont val="Arial Narrow"/>
        <family val="2"/>
      </rPr>
      <t xml:space="preserve"> Plan Operativo Anual y Evaluación del POA.</t>
    </r>
  </si>
  <si>
    <t>Destapador de cañerías</t>
  </si>
  <si>
    <r>
      <t xml:space="preserve">Tubos fluorescentes de </t>
    </r>
    <r>
      <rPr>
        <sz val="10"/>
        <color rgb="FF000000"/>
        <rFont val="Century Schoolbook"/>
        <family val="1"/>
      </rPr>
      <t>40</t>
    </r>
    <r>
      <rPr>
        <sz val="10"/>
        <color rgb="FF000000"/>
        <rFont val="Arial Narrow"/>
        <family val="2"/>
      </rPr>
      <t xml:space="preserve"> waths</t>
    </r>
  </si>
  <si>
    <t>Inodoro Milán estándar con botón blanco</t>
  </si>
  <si>
    <t>Mantenimiento y Reparación</t>
  </si>
  <si>
    <r>
      <rPr>
        <b/>
        <sz val="9"/>
        <rFont val="Century Schoolbook"/>
        <family val="1"/>
      </rPr>
      <t>1.-</t>
    </r>
    <r>
      <rPr>
        <sz val="10"/>
        <rFont val="Arial Narrow"/>
        <family val="2"/>
      </rPr>
      <t xml:space="preserve"> Reporte SIUTMACH.
</t>
    </r>
    <r>
      <rPr>
        <b/>
        <sz val="9"/>
        <rFont val="Century Schoolbook"/>
        <family val="1"/>
      </rPr>
      <t>2.-</t>
    </r>
    <r>
      <rPr>
        <sz val="10"/>
        <rFont val="Arial Narrow"/>
        <family val="2"/>
      </rPr>
      <t xml:space="preserve"> Acta de reunión.
</t>
    </r>
    <r>
      <rPr>
        <b/>
        <sz val="9"/>
        <rFont val="Century Schoolbook"/>
        <family val="1"/>
      </rPr>
      <t>3.-</t>
    </r>
    <r>
      <rPr>
        <sz val="10"/>
        <rFont val="Arial Narrow"/>
        <family val="2"/>
      </rPr>
      <t xml:space="preserve"> Informe de cumplimiento por parte del Responsable del proyecto.
</t>
    </r>
    <r>
      <rPr>
        <b/>
        <sz val="9"/>
        <rFont val="Century Schoolbook"/>
        <family val="1"/>
      </rPr>
      <t>4.-</t>
    </r>
    <r>
      <rPr>
        <sz val="10"/>
        <rFont val="Arial Narrow"/>
        <family val="2"/>
      </rPr>
      <t xml:space="preserve"> Reporte del estado actual del resultado y avances de los procesos de Investigación y de vinculación con la sociedad.</t>
    </r>
  </si>
  <si>
    <r>
      <rPr>
        <b/>
        <sz val="9"/>
        <rFont val="Century Schoolbook"/>
        <family val="1"/>
      </rPr>
      <t>1.-</t>
    </r>
    <r>
      <rPr>
        <sz val="10"/>
        <rFont val="Arial Narrow"/>
        <family val="2"/>
      </rPr>
      <t xml:space="preserve"> Informes de laboratorio.
</t>
    </r>
    <r>
      <rPr>
        <b/>
        <sz val="9"/>
        <rFont val="Century Schoolbook"/>
        <family val="1"/>
      </rPr>
      <t>2.-</t>
    </r>
    <r>
      <rPr>
        <sz val="10"/>
        <rFont val="Arial Narrow"/>
        <family val="2"/>
      </rPr>
      <t xml:space="preserve"> Reporte de inventario actualizado.
</t>
    </r>
    <r>
      <rPr>
        <b/>
        <sz val="9"/>
        <rFont val="Century Schoolbook"/>
        <family val="1"/>
      </rPr>
      <t>3.-</t>
    </r>
    <r>
      <rPr>
        <sz val="10"/>
        <rFont val="Arial Narrow"/>
        <family val="2"/>
      </rPr>
      <t xml:space="preserve"> Reporte de mantenimiento de equipos informáticos.
</t>
    </r>
    <r>
      <rPr>
        <b/>
        <sz val="9"/>
        <rFont val="Century Schoolbook"/>
        <family val="1"/>
      </rPr>
      <t>4.-</t>
    </r>
    <r>
      <rPr>
        <sz val="10"/>
        <rFont val="Arial Narrow"/>
        <family val="2"/>
      </rPr>
      <t xml:space="preserve"> Bitácora.
</t>
    </r>
    <r>
      <rPr>
        <b/>
        <sz val="9"/>
        <rFont val="Century Schoolbook"/>
        <family val="1"/>
      </rPr>
      <t>5.-</t>
    </r>
    <r>
      <rPr>
        <sz val="10"/>
        <rFont val="Arial Narrow"/>
        <family val="2"/>
      </rPr>
      <t xml:space="preserve"> Informe de Salas de TICS.
</t>
    </r>
    <r>
      <rPr>
        <b/>
        <sz val="9"/>
        <rFont val="Century Schoolbook"/>
        <family val="1"/>
      </rPr>
      <t>6.-</t>
    </r>
    <r>
      <rPr>
        <sz val="10"/>
        <rFont val="Arial Narrow"/>
        <family val="2"/>
      </rPr>
      <t xml:space="preserve"> Registro de atención al usuario.
</t>
    </r>
    <r>
      <rPr>
        <b/>
        <sz val="9"/>
        <rFont val="Century Schoolbook"/>
        <family val="1"/>
      </rPr>
      <t>7.-</t>
    </r>
    <r>
      <rPr>
        <sz val="10"/>
        <rFont val="Arial Narrow"/>
        <family val="2"/>
      </rPr>
      <t xml:space="preserve"> Reporte de estado de cumplimiento en procesos académicos.</t>
    </r>
  </si>
  <si>
    <t>* Ing. Jenniffer Poma Benítez, Aux. Administrativa
* Abg. Teresa Vivanco Alaña, Secretaria Abogada</t>
  </si>
  <si>
    <t>* Ing. Jenniffer Poma Benítez, Aux. Administrativa
* Abg. Teresa Vivanco Alaña, Secretaria Abogada
* Lic. María Merino Guillén, Analista de Documentación y Archivo</t>
  </si>
  <si>
    <r>
      <t xml:space="preserve">Clip estándar </t>
    </r>
    <r>
      <rPr>
        <sz val="10"/>
        <rFont val="Century Schoolbook"/>
        <family val="1"/>
      </rPr>
      <t>43</t>
    </r>
    <r>
      <rPr>
        <sz val="10"/>
        <rFont val="Arial Narrow"/>
        <family val="2"/>
      </rPr>
      <t xml:space="preserve"> mm</t>
    </r>
  </si>
  <si>
    <t>* Lic. María Merino Guillén, Analista de documentación y archivo
* Abg. Teresa Vivanco Alaña, Secretaria Abogada</t>
  </si>
  <si>
    <t>Tinta para sellos automáticos</t>
  </si>
  <si>
    <r>
      <rPr>
        <b/>
        <sz val="9"/>
        <rFont val="Century Schoolbook"/>
        <family val="1"/>
      </rPr>
      <t>1.-</t>
    </r>
    <r>
      <rPr>
        <sz val="10"/>
        <rFont val="Arial Narrow"/>
        <family val="2"/>
      </rPr>
      <t xml:space="preserve"> Plan Operativo Anual y Evaluación del POA.
</t>
    </r>
    <r>
      <rPr>
        <b/>
        <sz val="9"/>
        <rFont val="Century Schoolbook"/>
        <family val="1"/>
      </rPr>
      <t>2.-</t>
    </r>
    <r>
      <rPr>
        <sz val="10"/>
        <rFont val="Arial Narrow"/>
        <family val="2"/>
      </rPr>
      <t xml:space="preserve"> Oficio de entrega de POA </t>
    </r>
    <r>
      <rPr>
        <sz val="10"/>
        <rFont val="Century Schoolbook"/>
        <family val="1"/>
      </rPr>
      <t>2020</t>
    </r>
    <r>
      <rPr>
        <sz val="10"/>
        <rFont val="Arial Narrow"/>
        <family val="2"/>
      </rPr>
      <t xml:space="preserve">.
</t>
    </r>
    <r>
      <rPr>
        <b/>
        <sz val="9"/>
        <rFont val="Century Schoolbook"/>
        <family val="1"/>
      </rPr>
      <t>3.-</t>
    </r>
    <r>
      <rPr>
        <sz val="10"/>
        <rFont val="Arial Narrow"/>
        <family val="2"/>
      </rPr>
      <t xml:space="preserve"> Oficio de autoevaluación del primer semestre.
</t>
    </r>
    <r>
      <rPr>
        <b/>
        <sz val="9"/>
        <rFont val="Century Schoolbook"/>
        <family val="1"/>
      </rPr>
      <t>4.-</t>
    </r>
    <r>
      <rPr>
        <sz val="10"/>
        <rFont val="Arial Narrow"/>
        <family val="2"/>
      </rPr>
      <t xml:space="preserve"> Oficio de autoevaluación del segundo semestre.</t>
    </r>
  </si>
  <si>
    <r>
      <rPr>
        <b/>
        <sz val="9"/>
        <rFont val="Century Schoolbook"/>
        <family val="1"/>
      </rPr>
      <t>1.-</t>
    </r>
    <r>
      <rPr>
        <sz val="10"/>
        <rFont val="Arial Narrow"/>
        <family val="2"/>
      </rPr>
      <t xml:space="preserve"> Clasificar la documentación recibida y despachada.
</t>
    </r>
    <r>
      <rPr>
        <b/>
        <sz val="9"/>
        <rFont val="Century Schoolbook"/>
        <family val="1"/>
      </rPr>
      <t>2.-</t>
    </r>
    <r>
      <rPr>
        <sz val="10"/>
        <rFont val="Arial Narrow"/>
        <family val="2"/>
      </rPr>
      <t xml:space="preserve"> Organizar la documentación recibida y despachada.
</t>
    </r>
    <r>
      <rPr>
        <b/>
        <sz val="9"/>
        <rFont val="Century Schoolbook"/>
        <family val="1"/>
      </rPr>
      <t>3.-</t>
    </r>
    <r>
      <rPr>
        <sz val="10"/>
        <rFont val="Arial Narrow"/>
        <family val="2"/>
      </rPr>
      <t xml:space="preserve"> Archivar la documentación recibida y despachada.</t>
    </r>
  </si>
  <si>
    <r>
      <rPr>
        <b/>
        <sz val="9"/>
        <rFont val="Century Schoolbook"/>
        <family val="1"/>
      </rPr>
      <t>1.-</t>
    </r>
    <r>
      <rPr>
        <sz val="10"/>
        <rFont val="Arial Narrow"/>
        <family val="2"/>
      </rPr>
      <t xml:space="preserve"> Realizar reunión con equipo de trabajo.
</t>
    </r>
    <r>
      <rPr>
        <b/>
        <sz val="9"/>
        <rFont val="Century Schoolbook"/>
        <family val="1"/>
      </rPr>
      <t>2.-</t>
    </r>
    <r>
      <rPr>
        <sz val="10"/>
        <rFont val="Arial Narrow"/>
        <family val="2"/>
      </rPr>
      <t xml:space="preserve"> Evaluar y monitorear procesos académicos.
</t>
    </r>
    <r>
      <rPr>
        <b/>
        <sz val="9"/>
        <rFont val="Century Schoolbook"/>
        <family val="1"/>
      </rPr>
      <t>3.-</t>
    </r>
    <r>
      <rPr>
        <sz val="10"/>
        <rFont val="Arial Narrow"/>
        <family val="2"/>
      </rPr>
      <t xml:space="preserve"> Elaborar el reporte de gestión de seguimiento y ejecución de procesos académicos.</t>
    </r>
  </si>
  <si>
    <r>
      <t xml:space="preserve">Clip estándar </t>
    </r>
    <r>
      <rPr>
        <sz val="10"/>
        <rFont val="Century Schoolbook"/>
        <family val="1"/>
      </rPr>
      <t>43</t>
    </r>
    <r>
      <rPr>
        <sz val="10"/>
        <rFont val="Arial Narrow"/>
        <family val="2"/>
      </rPr>
      <t xml:space="preserve"> mm.</t>
    </r>
  </si>
  <si>
    <r>
      <t xml:space="preserve">
</t>
    </r>
    <r>
      <rPr>
        <b/>
        <sz val="9"/>
        <rFont val="Century Schoolbook"/>
        <family val="1"/>
      </rPr>
      <t>1.-</t>
    </r>
    <r>
      <rPr>
        <sz val="10"/>
        <rFont val="Arial Narrow"/>
        <family val="2"/>
      </rPr>
      <t xml:space="preserve"> Reporte del estado actual del resultado y avances de los procesos de vinculación con la sociedad.
</t>
    </r>
    <r>
      <rPr>
        <b/>
        <sz val="9"/>
        <rFont val="Century Schoolbook"/>
        <family val="1"/>
      </rPr>
      <t>2.-</t>
    </r>
    <r>
      <rPr>
        <sz val="10"/>
        <rFont val="Arial Narrow"/>
        <family val="2"/>
      </rPr>
      <t xml:space="preserve"> Reporte de la producción científica Regional y Principal de artículos, ponencia, libros y capítulos de la carrera.</t>
    </r>
  </si>
  <si>
    <r>
      <rPr>
        <b/>
        <sz val="9"/>
        <rFont val="Century Schoolbook"/>
        <family val="1"/>
      </rPr>
      <t>1.-</t>
    </r>
    <r>
      <rPr>
        <sz val="10"/>
        <rFont val="Arial Narrow"/>
        <family val="2"/>
      </rPr>
      <t xml:space="preserve"> Elaborar el POA en los plazos establecidos.
</t>
    </r>
    <r>
      <rPr>
        <b/>
        <sz val="9"/>
        <rFont val="Century Schoolbook"/>
        <family val="1"/>
      </rPr>
      <t>2.-</t>
    </r>
    <r>
      <rPr>
        <sz val="10"/>
        <rFont val="Arial Narrow"/>
        <family val="2"/>
      </rPr>
      <t xml:space="preserve"> Recopilar información para Evaluación del POA.
</t>
    </r>
    <r>
      <rPr>
        <b/>
        <sz val="9"/>
        <rFont val="Century Schoolbook"/>
        <family val="1"/>
      </rPr>
      <t>3.-</t>
    </r>
    <r>
      <rPr>
        <sz val="10"/>
        <rFont val="Arial Narrow"/>
        <family val="2"/>
      </rPr>
      <t xml:space="preserve"> Ejecutar la Autoevaluación del POA en los plazos establecidos.</t>
    </r>
  </si>
  <si>
    <r>
      <rPr>
        <b/>
        <sz val="9"/>
        <rFont val="Century Schoolbook"/>
        <family val="1"/>
      </rPr>
      <t>1.-</t>
    </r>
    <r>
      <rPr>
        <sz val="10"/>
        <rFont val="Arial Narrow"/>
        <family val="2"/>
      </rPr>
      <t xml:space="preserve"> Seguimiento de proyectos de vinculación.
</t>
    </r>
    <r>
      <rPr>
        <b/>
        <sz val="9"/>
        <rFont val="Century Schoolbook"/>
        <family val="1"/>
      </rPr>
      <t>2.-</t>
    </r>
    <r>
      <rPr>
        <sz val="10"/>
        <rFont val="Arial Narrow"/>
        <family val="2"/>
      </rPr>
      <t xml:space="preserve"> Reporte del estado actual del resultado y avances de los procesos de vinculación con la sociedad.
</t>
    </r>
    <r>
      <rPr>
        <b/>
        <sz val="9"/>
        <rFont val="Century Schoolbook"/>
        <family val="1"/>
      </rPr>
      <t>3.-</t>
    </r>
    <r>
      <rPr>
        <sz val="10"/>
        <rFont val="Arial Narrow"/>
        <family val="2"/>
      </rPr>
      <t xml:space="preserve"> Reporte de la producción científica Regional y Principal de artículos, ponencia, libros y capítulos de la carrera.</t>
    </r>
  </si>
  <si>
    <r>
      <rPr>
        <b/>
        <sz val="9"/>
        <rFont val="Century Schoolbook"/>
        <family val="1"/>
      </rPr>
      <t>1.-</t>
    </r>
    <r>
      <rPr>
        <sz val="10"/>
        <rFont val="Arial Narrow"/>
        <family val="2"/>
      </rPr>
      <t xml:space="preserve"> Realizar reunión con equipo de trabajo.
</t>
    </r>
    <r>
      <rPr>
        <b/>
        <sz val="9"/>
        <rFont val="Century Schoolbook"/>
        <family val="1"/>
      </rPr>
      <t xml:space="preserve">2.- </t>
    </r>
    <r>
      <rPr>
        <sz val="10"/>
        <rFont val="Arial Narrow"/>
        <family val="2"/>
      </rPr>
      <t xml:space="preserve">Evaluar y monitorear procesos académicos.
</t>
    </r>
    <r>
      <rPr>
        <b/>
        <sz val="9"/>
        <rFont val="Century Schoolbook"/>
        <family val="1"/>
      </rPr>
      <t>3.-</t>
    </r>
    <r>
      <rPr>
        <sz val="10"/>
        <rFont val="Arial Narrow"/>
        <family val="2"/>
      </rPr>
      <t xml:space="preserve"> Elaborar el reporte de gestión de seguimiento y ejecución de procesos académicos.</t>
    </r>
  </si>
  <si>
    <t>* Ing. Gonzalo Chávez Cruz PhD.,
  Coordinador de la  Carrera de Contabilidad y Auditoría.</t>
  </si>
  <si>
    <t>Marcadores de tiza liquida color negro</t>
  </si>
  <si>
    <t>Marcadores de tiza liquida color azul</t>
  </si>
  <si>
    <t>* Ing. Gonzalo Chávez Cruz PhD.,
  Coordinador de la Carrera de Contabilidad y Auditoría.
* Ing. Víctor Betancourt Gonzaga,
  Responsable Criterio Pertinencia.</t>
  </si>
  <si>
    <t>* Ing. Gonzalo Chávez Cruz PhD.,
  Coordinador de la Carrera de Contabilidad y Auditoría.</t>
  </si>
  <si>
    <r>
      <rPr>
        <b/>
        <sz val="9"/>
        <rFont val="Century Schoolbook"/>
        <family val="1"/>
      </rPr>
      <t>1.-</t>
    </r>
    <r>
      <rPr>
        <sz val="10"/>
        <rFont val="Arial Narrow"/>
        <family val="2"/>
      </rPr>
      <t xml:space="preserve"> Realizar reunión con equipo de trabajo.
</t>
    </r>
    <r>
      <rPr>
        <b/>
        <sz val="9"/>
        <rFont val="Century Schoolbook"/>
        <family val="1"/>
      </rPr>
      <t>2.-</t>
    </r>
    <r>
      <rPr>
        <sz val="10"/>
        <rFont val="Arial Narrow"/>
        <family val="2"/>
      </rPr>
      <t xml:space="preserve"> Evaluar y monitorear procesos académicos.
</t>
    </r>
    <r>
      <rPr>
        <b/>
        <sz val="9"/>
        <rFont val="Century Schoolbook"/>
        <family val="1"/>
      </rPr>
      <t xml:space="preserve">3.- </t>
    </r>
    <r>
      <rPr>
        <sz val="10"/>
        <rFont val="Arial Narrow"/>
        <family val="2"/>
      </rPr>
      <t>Elaborar el reporte de gestión de seguimiento y ejecución de procesos académicos.</t>
    </r>
  </si>
  <si>
    <r>
      <t xml:space="preserve">Clip estándar </t>
    </r>
    <r>
      <rPr>
        <sz val="10"/>
        <color rgb="FF000000"/>
        <rFont val="Century Schoolbook"/>
        <family val="1"/>
      </rPr>
      <t>43</t>
    </r>
    <r>
      <rPr>
        <sz val="10"/>
        <color rgb="FF000000"/>
        <rFont val="Arial Narrow"/>
        <family val="2"/>
      </rPr>
      <t xml:space="preserve"> mm.</t>
    </r>
  </si>
  <si>
    <r>
      <t>Separador Plásticos A</t>
    </r>
    <r>
      <rPr>
        <sz val="10"/>
        <color rgb="FF000000"/>
        <rFont val="Century Schoolbook"/>
        <family val="1"/>
      </rPr>
      <t>4</t>
    </r>
    <r>
      <rPr>
        <sz val="10"/>
        <color rgb="FF000000"/>
        <rFont val="Arial Narrow"/>
        <family val="2"/>
      </rPr>
      <t xml:space="preserve"> fundas</t>
    </r>
  </si>
  <si>
    <r>
      <rPr>
        <b/>
        <sz val="9"/>
        <rFont val="Century Schoolbook"/>
        <family val="1"/>
      </rPr>
      <t>1.-</t>
    </r>
    <r>
      <rPr>
        <sz val="10"/>
        <rFont val="Arial Narrow"/>
        <family val="2"/>
      </rPr>
      <t xml:space="preserve"> Acta de reuniones.
</t>
    </r>
    <r>
      <rPr>
        <b/>
        <sz val="9"/>
        <rFont val="Century Schoolbook"/>
        <family val="1"/>
      </rPr>
      <t>2.-</t>
    </r>
    <r>
      <rPr>
        <sz val="10"/>
        <rFont val="Arial Narrow"/>
        <family val="2"/>
      </rPr>
      <t xml:space="preserve"> Informe de cumplimiento.
</t>
    </r>
    <r>
      <rPr>
        <b/>
        <sz val="9"/>
        <rFont val="Century Schoolbook"/>
        <family val="1"/>
      </rPr>
      <t>3.-</t>
    </r>
    <r>
      <rPr>
        <sz val="10"/>
        <rFont val="Arial Narrow"/>
        <family val="2"/>
      </rPr>
      <t xml:space="preserve"> Acta de reunión de socialización de Informes.</t>
    </r>
  </si>
  <si>
    <t>N° de los procesos de Matriculación coordinados y ejecutados.</t>
  </si>
  <si>
    <t>Esferográficos azul punta fina</t>
  </si>
  <si>
    <r>
      <rPr>
        <b/>
        <sz val="9"/>
        <rFont val="Century Schoolbook"/>
        <family val="1"/>
      </rPr>
      <t>1.-</t>
    </r>
    <r>
      <rPr>
        <sz val="10"/>
        <rFont val="Arial Narrow"/>
        <family val="2"/>
      </rPr>
      <t xml:space="preserve"> Cronograma de Movilidad de la Facultad.
</t>
    </r>
    <r>
      <rPr>
        <b/>
        <sz val="9"/>
        <rFont val="Century Schoolbook"/>
        <family val="1"/>
      </rPr>
      <t>2.-</t>
    </r>
    <r>
      <rPr>
        <sz val="10"/>
        <rFont val="Arial Narrow"/>
        <family val="2"/>
      </rPr>
      <t xml:space="preserve"> Reporte de estudiantes matriculados por homologación.
</t>
    </r>
    <r>
      <rPr>
        <b/>
        <sz val="9"/>
        <rFont val="Century Schoolbook"/>
        <family val="1"/>
      </rPr>
      <t>3.-</t>
    </r>
    <r>
      <rPr>
        <sz val="10"/>
        <rFont val="Arial Narrow"/>
        <family val="2"/>
      </rPr>
      <t xml:space="preserve"> Reporte de los Certificados de Informe de Reconocimiento u Homologación de Estudios de estudiantes que migraron de carrera o provienen de otras IES.
</t>
    </r>
    <r>
      <rPr>
        <b/>
        <sz val="9"/>
        <rFont val="Century Schoolbook"/>
        <family val="1"/>
      </rPr>
      <t>4.-</t>
    </r>
    <r>
      <rPr>
        <sz val="10"/>
        <rFont val="Arial Narrow"/>
        <family val="2"/>
      </rPr>
      <t xml:space="preserve"> Carpeta de atención al usuario.</t>
    </r>
  </si>
  <si>
    <t>N° de los procesos de Graduación coordinados y ejecutados.</t>
  </si>
  <si>
    <r>
      <t>Tóner color negro impresora Epson a color L</t>
    </r>
    <r>
      <rPr>
        <sz val="10"/>
        <rFont val="Century Schoolbook"/>
        <family val="1"/>
      </rPr>
      <t>555</t>
    </r>
  </si>
  <si>
    <t>N° de los procesos de registros y/o validación de calificaciones coordinados.</t>
  </si>
  <si>
    <t>N° de informes técnicos emitidos en los procesos internos y externos.</t>
  </si>
  <si>
    <r>
      <rPr>
        <b/>
        <sz val="9"/>
        <rFont val="Century Schoolbook"/>
        <family val="1"/>
      </rPr>
      <t>1.-</t>
    </r>
    <r>
      <rPr>
        <sz val="10"/>
        <rFont val="Arial Narrow"/>
        <family val="2"/>
      </rPr>
      <t xml:space="preserve"> Receptar y atender requerimientos de los organismos de control internos y externos.
</t>
    </r>
    <r>
      <rPr>
        <b/>
        <sz val="9"/>
        <rFont val="Century Schoolbook"/>
        <family val="1"/>
      </rPr>
      <t>2.-</t>
    </r>
    <r>
      <rPr>
        <sz val="10"/>
        <rFont val="Arial Narrow"/>
        <family val="2"/>
      </rPr>
      <t xml:space="preserve"> Revisar la información existente en el SIUTMACH y archivo físico.
</t>
    </r>
    <r>
      <rPr>
        <b/>
        <sz val="9"/>
        <rFont val="Century Schoolbook"/>
        <family val="1"/>
      </rPr>
      <t>3.-</t>
    </r>
    <r>
      <rPr>
        <sz val="10"/>
        <rFont val="Arial Narrow"/>
        <family val="2"/>
      </rPr>
      <t xml:space="preserve"> Elaborar informes, reportes solicitados de matriculas, movilidad y graduación.
</t>
    </r>
    <r>
      <rPr>
        <b/>
        <sz val="9"/>
        <rFont val="Century Schoolbook"/>
        <family val="1"/>
      </rPr>
      <t>4.-</t>
    </r>
    <r>
      <rPr>
        <sz val="10"/>
        <rFont val="Arial Narrow"/>
        <family val="2"/>
      </rPr>
      <t xml:space="preserve"> Elaborar informes, reportes solicitados de record académico.</t>
    </r>
  </si>
  <si>
    <r>
      <rPr>
        <b/>
        <sz val="9"/>
        <rFont val="Century Schoolbook"/>
        <family val="1"/>
      </rPr>
      <t>1.-</t>
    </r>
    <r>
      <rPr>
        <sz val="10"/>
        <rFont val="Arial Narrow"/>
        <family val="2"/>
      </rPr>
      <t xml:space="preserve"> Dar mantenimiento a las computadoras.
</t>
    </r>
    <r>
      <rPr>
        <b/>
        <sz val="9"/>
        <rFont val="Century Schoolbook"/>
        <family val="1"/>
      </rPr>
      <t>2.-</t>
    </r>
    <r>
      <rPr>
        <sz val="10"/>
        <rFont val="Arial Narrow"/>
        <family val="2"/>
      </rPr>
      <t xml:space="preserve"> Realizar inventario de los equipos de cómputo.
</t>
    </r>
    <r>
      <rPr>
        <b/>
        <sz val="9"/>
        <rFont val="Century Schoolbook"/>
        <family val="1"/>
      </rPr>
      <t>3.-</t>
    </r>
    <r>
      <rPr>
        <sz val="10"/>
        <rFont val="Arial Narrow"/>
        <family val="2"/>
      </rPr>
      <t xml:space="preserve"> Revisar constantemente el funcionamiento de los equipos de cómputo.
</t>
    </r>
    <r>
      <rPr>
        <b/>
        <sz val="9"/>
        <rFont val="Century Schoolbook"/>
        <family val="1"/>
      </rPr>
      <t>4.-</t>
    </r>
    <r>
      <rPr>
        <sz val="10"/>
        <rFont val="Arial Narrow"/>
        <family val="2"/>
      </rPr>
      <t xml:space="preserve"> Eliminar archivos carpetas y/o programas mal instalados por los docentes, que no tengan licencia.
Verificar la cantidad de estudiantes por Salas de TIC.
</t>
    </r>
    <r>
      <rPr>
        <b/>
        <sz val="9"/>
        <rFont val="Century Schoolbook"/>
        <family val="1"/>
      </rPr>
      <t>5.-</t>
    </r>
    <r>
      <rPr>
        <sz val="10"/>
        <rFont val="Arial Narrow"/>
        <family val="2"/>
      </rPr>
      <t xml:space="preserve"> Informar a estudiantes y egresados sobre sobre horarios de clases de los cursos de computación.
</t>
    </r>
    <r>
      <rPr>
        <b/>
        <sz val="9"/>
        <rFont val="Century Schoolbook"/>
        <family val="1"/>
      </rPr>
      <t>6.-</t>
    </r>
    <r>
      <rPr>
        <sz val="10"/>
        <rFont val="Arial Narrow"/>
        <family val="2"/>
      </rPr>
      <t xml:space="preserve"> Informar de varios temas a estudiantes, docentes y público en general.</t>
    </r>
  </si>
  <si>
    <r>
      <t xml:space="preserve">Notas Adhesivas grandes </t>
    </r>
    <r>
      <rPr>
        <sz val="10"/>
        <rFont val="Century Schoolbook"/>
        <family val="1"/>
      </rPr>
      <t>3</t>
    </r>
    <r>
      <rPr>
        <sz val="10"/>
        <rFont val="Arial Narrow"/>
        <family val="2"/>
      </rPr>
      <t>x</t>
    </r>
    <r>
      <rPr>
        <sz val="10"/>
        <rFont val="Century Schoolbook"/>
        <family val="1"/>
      </rPr>
      <t>3</t>
    </r>
    <r>
      <rPr>
        <sz val="10"/>
        <rFont val="Arial Narrow"/>
        <family val="2"/>
      </rPr>
      <t xml:space="preserve"> Pulg.</t>
    </r>
  </si>
  <si>
    <r>
      <rPr>
        <b/>
        <sz val="9"/>
        <rFont val="Century Schoolbook"/>
        <family val="1"/>
      </rPr>
      <t>1.-</t>
    </r>
    <r>
      <rPr>
        <sz val="10"/>
        <rFont val="Arial Narrow"/>
        <family val="2"/>
      </rPr>
      <t xml:space="preserve"> Revisar las leyes y reglamentos.
</t>
    </r>
    <r>
      <rPr>
        <b/>
        <sz val="9"/>
        <rFont val="Century Schoolbook"/>
        <family val="1"/>
      </rPr>
      <t>2.-</t>
    </r>
    <r>
      <rPr>
        <sz val="10"/>
        <rFont val="Arial Narrow"/>
        <family val="2"/>
      </rPr>
      <t xml:space="preserve"> Sustanciar los procesos disciplinarios.
</t>
    </r>
    <r>
      <rPr>
        <b/>
        <sz val="9"/>
        <rFont val="Century Schoolbook"/>
        <family val="1"/>
      </rPr>
      <t>3.-</t>
    </r>
    <r>
      <rPr>
        <sz val="10"/>
        <rFont val="Arial Narrow"/>
        <family val="2"/>
      </rPr>
      <t xml:space="preserve"> Elaborar los informes jurídicos de los procesos disciplinarios, académicos y/o administrativos.</t>
    </r>
  </si>
  <si>
    <t>Informe de avances de procesos de Investigación y de vinculación con la sociedad revisados.</t>
  </si>
  <si>
    <r>
      <rPr>
        <b/>
        <sz val="9"/>
        <rFont val="Century Schoolbook"/>
        <family val="1"/>
      </rPr>
      <t>1.-</t>
    </r>
    <r>
      <rPr>
        <sz val="10"/>
        <rFont val="Arial Narrow"/>
        <family val="2"/>
      </rPr>
      <t xml:space="preserve"> Monitorear el avance y logros de resultados de los Proyectos de vinculación.
</t>
    </r>
    <r>
      <rPr>
        <b/>
        <sz val="9"/>
        <rFont val="Century Schoolbook"/>
        <family val="1"/>
      </rPr>
      <t>2.-</t>
    </r>
    <r>
      <rPr>
        <sz val="10"/>
        <rFont val="Arial Narrow"/>
        <family val="2"/>
      </rPr>
      <t xml:space="preserve"> Monitorear y verificar producción científica de la carrera.</t>
    </r>
  </si>
  <si>
    <r>
      <rPr>
        <b/>
        <sz val="9"/>
        <rFont val="Century Schoolbook"/>
        <family val="1"/>
      </rPr>
      <t>1.-</t>
    </r>
    <r>
      <rPr>
        <sz val="10"/>
        <rFont val="Arial Narrow"/>
        <family val="2"/>
      </rPr>
      <t xml:space="preserve"> Revisar documentación del archivo de gestión.
</t>
    </r>
    <r>
      <rPr>
        <b/>
        <sz val="9"/>
        <rFont val="Century Schoolbook"/>
        <family val="1"/>
      </rPr>
      <t xml:space="preserve">2.- </t>
    </r>
    <r>
      <rPr>
        <sz val="10"/>
        <rFont val="Arial Narrow"/>
        <family val="2"/>
      </rPr>
      <t>Ingresar información al Inventario Documental.</t>
    </r>
  </si>
  <si>
    <r>
      <rPr>
        <b/>
        <sz val="9"/>
        <rFont val="Century Schoolbook"/>
        <family val="1"/>
      </rPr>
      <t>1.-</t>
    </r>
    <r>
      <rPr>
        <sz val="10"/>
        <rFont val="Arial Narrow"/>
        <family val="2"/>
      </rPr>
      <t xml:space="preserve"> Reunir al equipo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de la planificación académicas y curriculares emitidas.</t>
    </r>
  </si>
  <si>
    <r>
      <rPr>
        <b/>
        <sz val="9"/>
        <rFont val="Century Schoolbook"/>
        <family val="1"/>
      </rPr>
      <t>1.-</t>
    </r>
    <r>
      <rPr>
        <sz val="10"/>
        <rFont val="Arial Narrow"/>
        <family val="2"/>
      </rPr>
      <t xml:space="preserve"> Ejecutar reuniones de trabajo dentro de las Coordinación de Carrera.
</t>
    </r>
    <r>
      <rPr>
        <b/>
        <sz val="9"/>
        <rFont val="Century Schoolbook"/>
        <family val="1"/>
      </rPr>
      <t>2.-</t>
    </r>
    <r>
      <rPr>
        <sz val="10"/>
        <rFont val="Arial Narrow"/>
        <family val="2"/>
      </rPr>
      <t xml:space="preserve"> Elaborar la planificación académica y curricular.
</t>
    </r>
    <r>
      <rPr>
        <b/>
        <sz val="9"/>
        <rFont val="Century Schoolbook"/>
        <family val="1"/>
      </rPr>
      <t>3.-</t>
    </r>
    <r>
      <rPr>
        <sz val="10"/>
        <rFont val="Arial Narrow"/>
        <family val="2"/>
      </rPr>
      <t xml:space="preserve"> Ejecutar la planificación académica y curricular.</t>
    </r>
  </si>
  <si>
    <r>
      <rPr>
        <b/>
        <sz val="9"/>
        <rFont val="Century Schoolbook"/>
        <family val="1"/>
      </rPr>
      <t xml:space="preserve">1.- </t>
    </r>
    <r>
      <rPr>
        <sz val="10"/>
        <rFont val="Arial Narrow"/>
        <family val="2"/>
      </rPr>
      <t xml:space="preserve">Monitorear el avance y logros de resultados de los Proyectos de vinculación.
</t>
    </r>
    <r>
      <rPr>
        <b/>
        <sz val="9"/>
        <rFont val="Century Schoolbook"/>
        <family val="1"/>
      </rPr>
      <t>2.-</t>
    </r>
    <r>
      <rPr>
        <sz val="10"/>
        <rFont val="Arial Narrow"/>
        <family val="2"/>
      </rPr>
      <t xml:space="preserve"> Monitorear y verificar producción científica de la carrera.</t>
    </r>
  </si>
  <si>
    <r>
      <rPr>
        <b/>
        <sz val="9"/>
        <rFont val="Century Schoolbook"/>
        <family val="1"/>
      </rPr>
      <t>1.-</t>
    </r>
    <r>
      <rPr>
        <sz val="10"/>
        <rFont val="Arial Narrow"/>
        <family val="2"/>
      </rPr>
      <t xml:space="preserve"> Elaborar Planificación Operativa Anual de la UMMOG-FCE.
</t>
    </r>
    <r>
      <rPr>
        <b/>
        <sz val="9"/>
        <rFont val="Century Schoolbook"/>
        <family val="1"/>
      </rPr>
      <t>2.-</t>
    </r>
    <r>
      <rPr>
        <sz val="10"/>
        <rFont val="Arial Narrow"/>
        <family val="2"/>
      </rPr>
      <t xml:space="preserve"> Autoevaluar la Planificación Operativa Anual e la UMMOG-FCE.</t>
    </r>
  </si>
  <si>
    <t>530404 0701 002</t>
  </si>
  <si>
    <r>
      <t xml:space="preserve">Elaborado por: </t>
    </r>
    <r>
      <rPr>
        <sz val="12"/>
        <color theme="1"/>
        <rFont val="Arial Narrow"/>
        <family val="2"/>
      </rPr>
      <t>Ec. Eunice Basilio Banchón</t>
    </r>
  </si>
  <si>
    <t>530239 0701 003</t>
  </si>
  <si>
    <t>DIRECCIÓN DE PLANIFICACIÓN INSTITUCIONAL</t>
  </si>
  <si>
    <t>REDISTRIBUCIÓN DEL GASTO - POA 2020</t>
  </si>
  <si>
    <t>RESUMEN PRESUPUESTARIO ESTIMADO DEL PROGRAMA 82 FORMACIÓN DE PROFESIONALES</t>
  </si>
  <si>
    <t>530402 0701 002</t>
  </si>
  <si>
    <t>530613 0701 002</t>
  </si>
  <si>
    <t>530811 0701 002</t>
  </si>
  <si>
    <t>530829 0701 002</t>
  </si>
  <si>
    <r>
      <t xml:space="preserve">Condensado por:      </t>
    </r>
    <r>
      <rPr>
        <sz val="12"/>
        <color rgb="FF000000"/>
        <rFont val="Arial Narrow"/>
        <family val="2"/>
      </rPr>
      <t>Lcdo. Holger León González, Mgs.</t>
    </r>
  </si>
  <si>
    <r>
      <t xml:space="preserve">Condensado por:      </t>
    </r>
    <r>
      <rPr>
        <sz val="12"/>
        <color theme="1"/>
        <rFont val="Arial Narrow"/>
        <family val="2"/>
      </rPr>
      <t>Javier Aguilar</t>
    </r>
  </si>
  <si>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</si>
  <si>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Coordinar las prácticas de vinculación y pasantías preprofesionales con los colectivos académicos, en coordinación con el VINCOPP.
</t>
    </r>
    <r>
      <rPr>
        <b/>
        <sz val="9"/>
        <rFont val="Century Schoolbook"/>
        <family val="1"/>
      </rPr>
      <t>2.-</t>
    </r>
    <r>
      <rPr>
        <sz val="10"/>
        <rFont val="Arial Narrow"/>
        <family val="2"/>
      </rPr>
      <t xml:space="preserve"> Coordinar con el colectivo de investigación las actividades que realizan los docentes con horas de dedicación a dicha actividad.
</t>
    </r>
    <r>
      <rPr>
        <b/>
        <sz val="9"/>
        <rFont val="Century Schoolbook"/>
        <family val="1"/>
      </rPr>
      <t>3.-</t>
    </r>
    <r>
      <rPr>
        <sz val="10"/>
        <rFont val="Arial Narrow"/>
        <family val="2"/>
      </rPr>
      <t xml:space="preserve"> Elaborar guías de los resultados de aprendizaje en las practicas de vinculación y preprofesionales.</t>
    </r>
  </si>
  <si>
    <t>Cabe recalcar que las actividades propuestas se desarrollarán en la modalidad en línea mientras dure la emergencia sanitaria declarada en el país.</t>
  </si>
  <si>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Evaluación de la Planificación Operativa Anual de la carrera.</t>
    </r>
  </si>
  <si>
    <r>
      <rPr>
        <b/>
        <sz val="9"/>
        <rFont val="Century Schoolbook"/>
        <family val="1"/>
      </rPr>
      <t>1.-</t>
    </r>
    <r>
      <rPr>
        <sz val="10"/>
        <rFont val="Arial Narrow"/>
        <family val="2"/>
      </rPr>
      <t xml:space="preserve"> Elaborar guías de los resultados de aprendizaje en las practicas de vinculación y preprofesionales.
</t>
    </r>
    <r>
      <rPr>
        <b/>
        <sz val="9"/>
        <rFont val="Century Schoolbook"/>
        <family val="1"/>
      </rPr>
      <t>2.-</t>
    </r>
    <r>
      <rPr>
        <sz val="10"/>
        <rFont val="Arial Narrow"/>
        <family val="2"/>
      </rPr>
      <t xml:space="preserve"> Diseñar esquema de contenidos del proyecto integrador de saberes para aplicarse en la carrera regularizada y rediseñada.
</t>
    </r>
    <r>
      <rPr>
        <b/>
        <sz val="9"/>
        <rFont val="Century Schoolbook"/>
        <family val="1"/>
      </rPr>
      <t>3.-</t>
    </r>
    <r>
      <rPr>
        <sz val="10"/>
        <rFont val="Arial Narrow"/>
        <family val="2"/>
      </rPr>
      <t xml:space="preserve"> Diseñar el guión esquemático para operativizar el proceso de titulación en las modalidades declaradas por la carrera de conformidad con el Reglamento y guía de titulación de la UTMACH.</t>
    </r>
  </si>
  <si>
    <t xml:space="preserve">JABÓN LÍQUIDO PARA RECARGAR GALÓN* </t>
  </si>
  <si>
    <t xml:space="preserve">DISPENSADOR DE JABON LIQUIDO </t>
  </si>
  <si>
    <t xml:space="preserve">MAQUINARIAS Y EQUIPOS </t>
  </si>
  <si>
    <t xml:space="preserve">UNIDAD </t>
  </si>
  <si>
    <t>840107-0701-202-5017-5017</t>
  </si>
  <si>
    <t xml:space="preserve">EQUIPO, SISTEMA Y PAQUETES INFORMÁTICOS </t>
  </si>
  <si>
    <t>840104-0701-202-5017-5017</t>
  </si>
  <si>
    <t>MAQUINARIA Y EQUIPO</t>
  </si>
  <si>
    <t xml:space="preserve">BOMBA DE FUMIGACIÓN </t>
  </si>
  <si>
    <t>730204-0701-202-5017-5017</t>
  </si>
  <si>
    <t xml:space="preserve">EDICIÓN, IMPRESIÒN, REPRODUCCIONES </t>
  </si>
  <si>
    <t>731403-0701-202-5017-5017</t>
  </si>
  <si>
    <t>MOBILIARIOS</t>
  </si>
  <si>
    <t xml:space="preserve">SILLA PARA ESTUDIANTE </t>
  </si>
  <si>
    <t>840103-0701-202-5017-5017</t>
  </si>
  <si>
    <t>MOBILIARIO</t>
  </si>
  <si>
    <t xml:space="preserve">OTRA FUENTE </t>
  </si>
  <si>
    <r>
      <t xml:space="preserve">RECIPIENTE PARA DESECHOS DE PLASTICO CON TAPA TIPO VAIVEN NEGRO </t>
    </r>
    <r>
      <rPr>
        <sz val="10"/>
        <color theme="1"/>
        <rFont val="Century Schoolbook"/>
        <family val="1"/>
      </rPr>
      <t>40</t>
    </r>
    <r>
      <rPr>
        <sz val="10"/>
        <color theme="1"/>
        <rFont val="Arial Narrow"/>
        <family val="2"/>
      </rPr>
      <t xml:space="preserve"> LT*</t>
    </r>
  </si>
  <si>
    <r>
      <t xml:space="preserve">RECIPIENTE DE BASURA DE PALSTICO CON TAPA TIPO VAIVEN NEGRO </t>
    </r>
    <r>
      <rPr>
        <sz val="10"/>
        <color theme="1"/>
        <rFont val="Century Schoolbook"/>
        <family val="1"/>
      </rPr>
      <t>50</t>
    </r>
    <r>
      <rPr>
        <sz val="10"/>
        <color theme="1"/>
        <rFont val="Arial Narrow"/>
        <family val="2"/>
      </rPr>
      <t xml:space="preserve"> LT*</t>
    </r>
  </si>
  <si>
    <r>
      <t xml:space="preserve">NOTAS ADHESIVAS PEQUEÑOS </t>
    </r>
    <r>
      <rPr>
        <sz val="10"/>
        <color theme="1"/>
        <rFont val="Century Schoolbook"/>
        <family val="1"/>
      </rPr>
      <t>1 1/2</t>
    </r>
    <r>
      <rPr>
        <sz val="10"/>
        <color theme="1"/>
        <rFont val="Arial Narrow"/>
        <family val="2"/>
      </rPr>
      <t xml:space="preserve"> X </t>
    </r>
    <r>
      <rPr>
        <sz val="10"/>
        <color theme="1"/>
        <rFont val="Century Schoolbook"/>
        <family val="1"/>
      </rPr>
      <t>2</t>
    </r>
  </si>
  <si>
    <r>
      <t xml:space="preserve">TACHUELAS DE COLORES CAJA </t>
    </r>
    <r>
      <rPr>
        <sz val="10"/>
        <color theme="1"/>
        <rFont val="Century Schoolbook"/>
        <family val="1"/>
      </rPr>
      <t>100</t>
    </r>
    <r>
      <rPr>
        <sz val="10"/>
        <color theme="1"/>
        <rFont val="Arial Narrow"/>
        <family val="2"/>
      </rPr>
      <t xml:space="preserve"> UNIDADES</t>
    </r>
  </si>
  <si>
    <r>
      <t xml:space="preserve">UPS FORZA </t>
    </r>
    <r>
      <rPr>
        <sz val="10"/>
        <color theme="1"/>
        <rFont val="Century Schoolbook"/>
        <family val="1"/>
      </rPr>
      <t>750</t>
    </r>
    <r>
      <rPr>
        <sz val="10"/>
        <color theme="1"/>
        <rFont val="Arial Narrow"/>
        <family val="2"/>
      </rPr>
      <t>VA</t>
    </r>
  </si>
  <si>
    <r>
      <t xml:space="preserve">AFORO/ IMPRESIÓN VINIL + PVC DE </t>
    </r>
    <r>
      <rPr>
        <sz val="10"/>
        <color theme="1"/>
        <rFont val="Century Schoolbook"/>
        <family val="1"/>
      </rPr>
      <t>3</t>
    </r>
    <r>
      <rPr>
        <sz val="10"/>
        <color theme="1"/>
        <rFont val="Arial Narrow"/>
        <family val="2"/>
      </rPr>
      <t xml:space="preserve"> MM DE </t>
    </r>
    <r>
      <rPr>
        <sz val="10"/>
        <color theme="1"/>
        <rFont val="Century Schoolbook"/>
        <family val="1"/>
      </rPr>
      <t>20</t>
    </r>
    <r>
      <rPr>
        <sz val="10"/>
        <color theme="1"/>
        <rFont val="Arial Narrow"/>
        <family val="2"/>
      </rPr>
      <t>x</t>
    </r>
    <r>
      <rPr>
        <sz val="10"/>
        <color theme="1"/>
        <rFont val="Century Schoolbook"/>
        <family val="1"/>
      </rPr>
      <t>50</t>
    </r>
  </si>
  <si>
    <r>
      <t>Escritorio computación (</t>
    </r>
    <r>
      <rPr>
        <sz val="10"/>
        <color theme="1"/>
        <rFont val="Century Schoolbook"/>
        <family val="1"/>
      </rPr>
      <t>500</t>
    </r>
    <r>
      <rPr>
        <sz val="10"/>
        <color theme="1"/>
        <rFont val="Arial Narrow"/>
        <family val="2"/>
      </rPr>
      <t xml:space="preserve">mm X </t>
    </r>
    <r>
      <rPr>
        <sz val="10"/>
        <color theme="1"/>
        <rFont val="Century Schoolbook"/>
        <family val="1"/>
      </rPr>
      <t>800</t>
    </r>
    <r>
      <rPr>
        <sz val="10"/>
        <color theme="1"/>
        <rFont val="Arial Narrow"/>
        <family val="2"/>
      </rPr>
      <t xml:space="preserve">mm X </t>
    </r>
    <r>
      <rPr>
        <sz val="10"/>
        <color theme="1"/>
        <rFont val="Century Schoolbook"/>
        <family val="1"/>
      </rPr>
      <t>705</t>
    </r>
    <r>
      <rPr>
        <sz val="10"/>
        <color theme="1"/>
        <rFont val="Arial Narrow"/>
        <family val="2"/>
      </rPr>
      <t>mm)</t>
    </r>
  </si>
  <si>
    <r>
      <rPr>
        <sz val="11"/>
        <color rgb="FF000000"/>
        <rFont val="Century Schoolbook"/>
        <family val="1"/>
      </rPr>
      <t>73</t>
    </r>
    <r>
      <rPr>
        <sz val="11"/>
        <color rgb="FF000000"/>
        <rFont val="Arial Narrow"/>
        <family val="2"/>
      </rPr>
      <t xml:space="preserve"> Bienes y Servicios para Inversión</t>
    </r>
  </si>
  <si>
    <t>Edición, Impresión, Reproducción</t>
  </si>
  <si>
    <r>
      <rPr>
        <b/>
        <sz val="9"/>
        <rFont val="Century Schoolbook"/>
        <family val="1"/>
      </rPr>
      <t>1.-</t>
    </r>
    <r>
      <rPr>
        <sz val="10"/>
        <rFont val="Arial Narrow"/>
        <family val="2"/>
      </rPr>
      <t xml:space="preserve"> Proponer reformas a las normativas vigentes.
</t>
    </r>
    <r>
      <rPr>
        <b/>
        <sz val="9"/>
        <rFont val="Century Schoolbook"/>
        <family val="1"/>
      </rPr>
      <t>2.-</t>
    </r>
    <r>
      <rPr>
        <sz val="10"/>
        <rFont val="Arial Narrow"/>
        <family val="2"/>
      </rPr>
      <t xml:space="preserve"> Gestionar la aprobación ante el CP y el CU de las reformas propuestas a la normativa vigente.
</t>
    </r>
    <r>
      <rPr>
        <b/>
        <sz val="9"/>
        <rFont val="Century Schoolbook"/>
        <family val="1"/>
      </rPr>
      <t>3.-</t>
    </r>
    <r>
      <rPr>
        <sz val="10"/>
        <rFont val="Arial Narrow"/>
        <family val="2"/>
      </rPr>
      <t xml:space="preserve"> Diseñar reglamentos, instructivos e instrumentos de control, seguimiento y evaluación de los procesos académicos de los programas de posgrados.
</t>
    </r>
    <r>
      <rPr>
        <b/>
        <sz val="9"/>
        <rFont val="Century Schoolbook"/>
        <family val="1"/>
      </rPr>
      <t>4.-</t>
    </r>
    <r>
      <rPr>
        <sz val="10"/>
        <rFont val="Arial Narrow"/>
        <family val="2"/>
      </rPr>
      <t xml:space="preserve"> Gestionar la aprobación ante el CP y el CU de las nuevas propuestas de reglamentos, instructivos e instrumentos de control, seguimiento y evaluación de los procesos académicos de los programas de posgrados.
</t>
    </r>
    <r>
      <rPr>
        <b/>
        <sz val="10"/>
        <rFont val="Arial Narrow"/>
        <family val="2"/>
      </rPr>
      <t xml:space="preserve">5.- </t>
    </r>
    <r>
      <rPr>
        <sz val="10"/>
        <rFont val="Arial Narrow"/>
        <family val="2"/>
      </rPr>
      <t>Gestionar la comunicaciòn entre el posgrado y las demàs àreas o departamentos dentro y fuera de los predios universitarios, asì como con particulares.</t>
    </r>
  </si>
  <si>
    <r>
      <rPr>
        <b/>
        <sz val="9"/>
        <rFont val="Century Schoolbook"/>
        <family val="1"/>
      </rPr>
      <t>1.-</t>
    </r>
    <r>
      <rPr>
        <sz val="10"/>
        <rFont val="Arial Narrow"/>
        <family val="2"/>
      </rPr>
      <t xml:space="preserve"> Oficio al CP con la solicitud de las reformas a las normativas vigentes.
</t>
    </r>
    <r>
      <rPr>
        <b/>
        <sz val="9"/>
        <rFont val="Century Schoolbook"/>
        <family val="1"/>
      </rPr>
      <t>2.-</t>
    </r>
    <r>
      <rPr>
        <sz val="10"/>
        <rFont val="Arial Narrow"/>
        <family val="2"/>
      </rPr>
      <t xml:space="preserve"> Resoluciones de aprobación del CP y el CU sobre las reformas propuestas a la normativa vigente.
</t>
    </r>
    <r>
      <rPr>
        <b/>
        <sz val="9"/>
        <rFont val="Century Schoolbook"/>
        <family val="1"/>
      </rPr>
      <t>3.-</t>
    </r>
    <r>
      <rPr>
        <sz val="10"/>
        <rFont val="Arial Narrow"/>
        <family val="2"/>
      </rPr>
      <t xml:space="preserve"> Oficio al CP con la solicitud análisis de los reglamentos, instructivos e instrumentos de control, seguimiento y evaluación de los procesos académicos de los programas de posgrados.
</t>
    </r>
    <r>
      <rPr>
        <b/>
        <sz val="9"/>
        <rFont val="Century Schoolbook"/>
        <family val="1"/>
      </rPr>
      <t>4.-</t>
    </r>
    <r>
      <rPr>
        <sz val="10"/>
        <rFont val="Arial Narrow"/>
        <family val="2"/>
      </rPr>
      <t xml:space="preserve"> Resoluciones de aprobación del CP y el CU de las nuevas propuestas de reglamentos, instructivos e instrumentos de control, seguimiento y evaluación de los procesos académicos de los programas de posgrados.
</t>
    </r>
    <r>
      <rPr>
        <b/>
        <sz val="9"/>
        <rFont val="Century Schoolbook"/>
        <family val="1"/>
      </rPr>
      <t>5.-</t>
    </r>
    <r>
      <rPr>
        <sz val="10"/>
        <rFont val="Arial Narrow"/>
        <family val="2"/>
      </rPr>
      <t xml:space="preserve"> Inventario Documental.
</t>
    </r>
    <r>
      <rPr>
        <b/>
        <sz val="10"/>
        <rFont val="Arial Narrow"/>
        <family val="2"/>
      </rPr>
      <t xml:space="preserve">6.- </t>
    </r>
    <r>
      <rPr>
        <sz val="10"/>
        <rFont val="Arial Narrow"/>
        <family val="2"/>
      </rPr>
      <t>Oficios de comunicaciones enviadas o recibidas.</t>
    </r>
  </si>
  <si>
    <r>
      <rPr>
        <b/>
        <sz val="9"/>
        <rFont val="Century Schoolbook"/>
        <family val="1"/>
      </rPr>
      <t>1.-</t>
    </r>
    <r>
      <rPr>
        <sz val="10"/>
        <rFont val="Arial Narrow"/>
        <family val="2"/>
      </rPr>
      <t xml:space="preserve"> Elaborar el reporte de los Jefes Departamentales de Permanencia de su colaborador.
</t>
    </r>
    <r>
      <rPr>
        <b/>
        <sz val="9"/>
        <rFont val="Century Schoolbook"/>
        <family val="1"/>
      </rPr>
      <t>2.-</t>
    </r>
    <r>
      <rPr>
        <sz val="10"/>
        <rFont val="Arial Narrow"/>
        <family val="2"/>
      </rPr>
      <t xml:space="preserve"> Elaborar el reporte del SIUTMACH de la autoridad del Decanato, en el que se constate la justificación de la ausencia del servidor.
</t>
    </r>
    <r>
      <rPr>
        <b/>
        <sz val="9"/>
        <rFont val="Century Schoolbook"/>
        <family val="1"/>
      </rPr>
      <t>3.-</t>
    </r>
    <r>
      <rPr>
        <sz val="10"/>
        <rFont val="Arial Narrow"/>
        <family val="2"/>
      </rPr>
      <t xml:space="preserve"> Elaborar el reporte de la permanencia de los auxiliares asignados en los bloques de aulas y baños estudiantiles.                     4. Informes desde mes de mayo del 2020 de teletrabajo del personal autorizado para el efecto</t>
    </r>
  </si>
  <si>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</si>
  <si>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Ing. Sandra Solórzano-Econ. Vladimir Ávila-Ing. Liana Sánchez-Ing. Gonzalo Chávez-Lcda. Ma. Isabel Bastidas-Econ. Guido Sotomayor, Coordinadores de Carrera.
* Lcdo. Marcos Cueva, Analista Académico
* Ing. Morayma Vélez, Jefa de UMMOG</t>
  </si>
  <si>
    <t>* Ing. Cecilia Luciola Durán, Subdecana o su sucesor/a
* Responsables/Directores del proyecto</t>
  </si>
  <si>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</si>
  <si>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Miembros de Comisión Académica
* Ing. Sandra Solórzano-Econ. Vladimir Ávila-Ing. Liana Sánchez-Ing. Gonzalo Chávez-Lcda. Ma. Isabel Bastidas-Econ. Guido Sotomayor, Coordinadores de Carrera.
* Lcdo. Marcos Cueva, Analista Académico.</t>
  </si>
  <si>
    <t>* Ing. Cecilia Luciola Durán, Subdecana o su sucesor/a
* Miembros de Comisión Académica: Ing. Sandra Solórzano-Econ. Vladimir Ávila-Ing. Liana Sánchez-Ing. Gonzalo Chávez-Lcda. Ma. Isabel Bastidas-Econ. Guido Sotomayor, Coordinadores de Carrera; Ing. Cecilia Durán, Subdecana y Lcdo. Holger León, Coordinador Académico.
* Miembros de Consejo Directivo: Ing. Carlos Moreno, Ing. Norman Mora y Lcda. María Bastidas, Representantes de los profesores; Sr. Víctor Villanueva, Representante de los Estudiantes, Sr. Kléber Zambrano, Representante de los Empleados; Lcda. Birmania Jiménez, Decana; Ing. Cecilia Durán, Subdecana; o sus sucesores/as
* Comisiones de Evaluación</t>
  </si>
  <si>
    <t>* Ing. Cecilia Luciola Durán, Subdecana o su sucesor/a
* Ing. Sandra Solórzano-Econ. Vladimir Ávila-Ing. Liana Sánchez-Ing. Gonzalo Chávez-Lcda. Ma. Isabel Bastidas-Econ. Guido Sotomayor, Coordinadores de Carrera.
* Lcdo. Marcos Cueva, Analista Académico
* Ing. Fidel Sánchez, Administrador Salas TICS</t>
  </si>
  <si>
    <t>* Ing. Cecilia Luciola Durán, Subdecana o su sucesor/a
* Ing. Fidel Sánchez, Administrador Salas TICS
* Lcdo. Marcos Cueva, Analista Académico</t>
  </si>
  <si>
    <r>
      <t>N° de convocatorias (</t>
    </r>
    <r>
      <rPr>
        <sz val="10"/>
        <rFont val="Century Schoolbook"/>
        <family val="1"/>
      </rPr>
      <t>10</t>
    </r>
    <r>
      <rPr>
        <sz val="10"/>
        <rFont val="Arial Narrow"/>
        <family val="2"/>
      </rPr>
      <t xml:space="preserve"> primer semestre y </t>
    </r>
    <r>
      <rPr>
        <sz val="10"/>
        <rFont val="Century Schoolbook"/>
        <family val="1"/>
      </rPr>
      <t>16</t>
    </r>
    <r>
      <rPr>
        <sz val="10"/>
        <rFont val="Arial Narrow"/>
        <family val="2"/>
      </rPr>
      <t xml:space="preserve"> en segundo semestre) y N° actas de Consejo Directivo (10 primer semestre y </t>
    </r>
    <r>
      <rPr>
        <sz val="10"/>
        <rFont val="Century Schoolbook"/>
        <family val="1"/>
      </rPr>
      <t>12</t>
    </r>
    <r>
      <rPr>
        <sz val="10"/>
        <rFont val="Arial Narrow"/>
        <family val="2"/>
      </rPr>
      <t xml:space="preserve"> segundo semestre) emitidas y notificadas.</t>
    </r>
  </si>
  <si>
    <r>
      <rPr>
        <b/>
        <sz val="9"/>
        <rFont val="Century Schoolbook"/>
        <family val="1"/>
      </rPr>
      <t>1.-</t>
    </r>
    <r>
      <rPr>
        <sz val="10"/>
        <rFont val="Arial Narrow"/>
        <family val="2"/>
      </rPr>
      <t xml:space="preserve"> Reporte de distribución de correspondencia.
</t>
    </r>
    <r>
      <rPr>
        <b/>
        <sz val="9"/>
        <rFont val="Century Schoolbook"/>
        <family val="1"/>
      </rPr>
      <t>2.-</t>
    </r>
    <r>
      <rPr>
        <sz val="10"/>
        <rFont val="Arial Narrow"/>
        <family val="2"/>
      </rPr>
      <t xml:space="preserve"> Reporte de oficios elaborados.
</t>
    </r>
    <r>
      <rPr>
        <b/>
        <sz val="9"/>
        <rFont val="Century Schoolbook"/>
        <family val="1"/>
      </rPr>
      <t>3.-</t>
    </r>
    <r>
      <rPr>
        <sz val="10"/>
        <rFont val="Arial Narrow"/>
        <family val="2"/>
      </rPr>
      <t xml:space="preserve"> Archivo físico y digital de la documentación recibida y enviada (distribuida).</t>
    </r>
  </si>
  <si>
    <r>
      <rPr>
        <b/>
        <sz val="9"/>
        <color rgb="FF000000"/>
        <rFont val="Century Schoolbook"/>
        <family val="1"/>
      </rPr>
      <t>1.-</t>
    </r>
    <r>
      <rPr>
        <sz val="10"/>
        <color rgb="FF000000"/>
        <rFont val="Arial Narrow"/>
        <family val="2"/>
      </rPr>
      <t xml:space="preserve"> Coordinar y Planificar el proceso de matrículas a nivel de facultad.
</t>
    </r>
    <r>
      <rPr>
        <b/>
        <sz val="9"/>
        <color rgb="FF000000"/>
        <rFont val="Century Schoolbook"/>
        <family val="1"/>
      </rPr>
      <t>2.-</t>
    </r>
    <r>
      <rPr>
        <sz val="10"/>
        <color rgb="FF000000"/>
        <rFont val="Arial Narrow"/>
        <family val="2"/>
      </rPr>
      <t xml:space="preserve"> Receptar, revisar requisitos, validar matrícula regular, generar matrícula y orden de pago de los estudiantes con menos del </t>
    </r>
    <r>
      <rPr>
        <sz val="10"/>
        <color rgb="FF000000"/>
        <rFont val="Century Schoolbook"/>
        <family val="1"/>
      </rPr>
      <t>60%</t>
    </r>
    <r>
      <rPr>
        <sz val="10"/>
        <color rgb="FF000000"/>
        <rFont val="Arial Narrow"/>
        <family val="2"/>
      </rPr>
      <t xml:space="preserve"> con Reconocimiento u Homologación, Tercera Matricula, Matrícula Especial, Plan Remedial, Transición, y generar orden de pago de los estudiantes.
</t>
    </r>
    <r>
      <rPr>
        <b/>
        <sz val="9"/>
        <color rgb="FF000000"/>
        <rFont val="Century Schoolbook"/>
        <family val="1"/>
      </rPr>
      <t>3.-</t>
    </r>
    <r>
      <rPr>
        <sz val="10"/>
        <color rgb="FF000000"/>
        <rFont val="Arial Narrow"/>
        <family val="2"/>
      </rPr>
      <t xml:space="preserve"> Actualizar datos y crear registros de carrera.
</t>
    </r>
    <r>
      <rPr>
        <b/>
        <sz val="9"/>
        <color rgb="FF000000"/>
        <rFont val="Century Schoolbook"/>
        <family val="1"/>
      </rPr>
      <t>4.-</t>
    </r>
    <r>
      <rPr>
        <sz val="10"/>
        <color rgb="FF000000"/>
        <rFont val="Arial Narrow"/>
        <family val="2"/>
      </rPr>
      <t xml:space="preserve"> </t>
    </r>
    <r>
      <rPr>
        <sz val="10"/>
        <rFont val="Arial Narrow"/>
        <family val="2"/>
      </rPr>
      <t xml:space="preserve">Cambiar de paralelos y sección.
</t>
    </r>
    <r>
      <rPr>
        <b/>
        <sz val="9"/>
        <rFont val="Century Schoolbook"/>
        <family val="1"/>
      </rPr>
      <t>5.-</t>
    </r>
    <r>
      <rPr>
        <sz val="10"/>
        <rFont val="Arial Narrow"/>
        <family val="2"/>
      </rPr>
      <t xml:space="preserve"> Retirar </t>
    </r>
    <r>
      <rPr>
        <sz val="10"/>
        <color rgb="FF000000"/>
        <rFont val="Arial Narrow"/>
        <family val="2"/>
      </rPr>
      <t xml:space="preserve">de asignaturas.
</t>
    </r>
    <r>
      <rPr>
        <b/>
        <sz val="9"/>
        <color rgb="FF000000"/>
        <rFont val="Century Schoolbook"/>
        <family val="1"/>
      </rPr>
      <t>6.-</t>
    </r>
    <r>
      <rPr>
        <sz val="10"/>
        <color rgb="FF000000"/>
        <rFont val="Arial Narrow"/>
        <family val="2"/>
      </rPr>
      <t xml:space="preserve"> Insubsistir matrículas no legalizadas y anular órdenes de pago no canceladas y matrículas aprobadas por Consejo Universitario.
</t>
    </r>
    <r>
      <rPr>
        <b/>
        <sz val="9"/>
        <color rgb="FF000000"/>
        <rFont val="Century Schoolbook"/>
        <family val="1"/>
      </rPr>
      <t>7.-</t>
    </r>
    <r>
      <rPr>
        <sz val="10"/>
        <color rgb="FF000000"/>
        <rFont val="Arial Narrow"/>
        <family val="2"/>
      </rPr>
      <t xml:space="preserve"> Anular matrículas aprobadas por Consejo Universitario.
</t>
    </r>
    <r>
      <rPr>
        <b/>
        <sz val="9"/>
        <color rgb="FF000000"/>
        <rFont val="Century Schoolbook"/>
        <family val="1"/>
      </rPr>
      <t xml:space="preserve">8.- </t>
    </r>
    <r>
      <rPr>
        <sz val="10"/>
        <color rgb="FF000000"/>
        <rFont val="Arial Narrow"/>
        <family val="2"/>
      </rPr>
      <t xml:space="preserve">Elaborar certificados de matriculas.
</t>
    </r>
    <r>
      <rPr>
        <b/>
        <sz val="9"/>
        <color rgb="FF000000"/>
        <rFont val="Century Schoolbook"/>
        <family val="1"/>
      </rPr>
      <t>9.-</t>
    </r>
    <r>
      <rPr>
        <sz val="10"/>
        <color rgb="FF000000"/>
        <rFont val="Arial Narrow"/>
        <family val="2"/>
      </rPr>
      <t xml:space="preserve"> Atender a usuarios internos y externos; y atención virtual por correo
</t>
    </r>
    <r>
      <rPr>
        <b/>
        <sz val="9"/>
        <color rgb="FF000000"/>
        <rFont val="Century Schoolbook"/>
        <family val="1"/>
      </rPr>
      <t>10.-</t>
    </r>
    <r>
      <rPr>
        <sz val="10"/>
        <color rgb="FF000000"/>
        <rFont val="Arial Narrow"/>
        <family val="2"/>
      </rPr>
      <t xml:space="preserve"> Cambiar estado de activo a inactivo o retirado.</t>
    </r>
  </si>
  <si>
    <r>
      <t xml:space="preserve">Se programa:
</t>
    </r>
    <r>
      <rPr>
        <sz val="10"/>
        <rFont val="Century Schoolbook"/>
        <family val="1"/>
      </rPr>
      <t>2020-I</t>
    </r>
    <r>
      <rPr>
        <sz val="10"/>
        <rFont val="Arial Narrow"/>
        <family val="2"/>
      </rPr>
      <t xml:space="preserve">
* Matricular </t>
    </r>
    <r>
      <rPr>
        <sz val="10"/>
        <rFont val="Century Schoolbook"/>
        <family val="1"/>
      </rPr>
      <t>1500</t>
    </r>
    <r>
      <rPr>
        <sz val="10"/>
        <rFont val="Arial Narrow"/>
        <family val="2"/>
      </rPr>
      <t xml:space="preserve"> estudiantes.
* Entregar 2</t>
    </r>
    <r>
      <rPr>
        <sz val="10"/>
        <rFont val="Century Schoolbook"/>
        <family val="1"/>
      </rPr>
      <t>0</t>
    </r>
    <r>
      <rPr>
        <sz val="10"/>
        <rFont val="Arial Narrow"/>
        <family val="2"/>
      </rPr>
      <t xml:space="preserve"> certificados de matricula.
* Retirar asignaturas de</t>
    </r>
    <r>
      <rPr>
        <sz val="10"/>
        <rFont val="Century Schoolbook"/>
        <family val="1"/>
      </rPr>
      <t xml:space="preserve"> 5</t>
    </r>
    <r>
      <rPr>
        <sz val="10"/>
        <rFont val="Arial Narrow"/>
        <family val="2"/>
      </rPr>
      <t xml:space="preserve"> estudiantes.
* Ingresar Información General de datos personales (histórico) </t>
    </r>
    <r>
      <rPr>
        <sz val="10"/>
        <rFont val="Century Schoolbook"/>
        <family val="1"/>
      </rPr>
      <t>5</t>
    </r>
    <r>
      <rPr>
        <sz val="10"/>
        <rFont val="Arial Narrow"/>
        <family val="2"/>
      </rPr>
      <t xml:space="preserve"> a usuarios.
</t>
    </r>
    <r>
      <rPr>
        <sz val="10"/>
        <rFont val="Century Schoolbook"/>
        <family val="1"/>
      </rPr>
      <t/>
    </r>
  </si>
  <si>
    <r>
      <rPr>
        <b/>
        <sz val="9"/>
        <color rgb="FF000000"/>
        <rFont val="Century Schoolbook"/>
        <family val="1"/>
      </rPr>
      <t>1.-</t>
    </r>
    <r>
      <rPr>
        <sz val="10"/>
        <color rgb="FF000000"/>
        <rFont val="Arial Narrow"/>
        <family val="2"/>
      </rPr>
      <t xml:space="preserve"> Coordinar y planificar el proceso de movilidad a nivel de Facultad.
</t>
    </r>
    <r>
      <rPr>
        <b/>
        <sz val="9"/>
        <color rgb="FF000000"/>
        <rFont val="Century Schoolbook"/>
        <family val="1"/>
      </rPr>
      <t>2.-</t>
    </r>
    <r>
      <rPr>
        <sz val="10"/>
        <color rgb="FF000000"/>
        <rFont val="Arial Narrow"/>
        <family val="2"/>
      </rPr>
      <t xml:space="preserve"> Receptar y revisar los documentos habilitantes para procesos de movilidad, y emitir oficios a Coordinación de carrera con la documentación respectiva para su revisión y análisis.
</t>
    </r>
    <r>
      <rPr>
        <b/>
        <sz val="9"/>
        <color rgb="FF000000"/>
        <rFont val="Century Schoolbook"/>
        <family val="1"/>
      </rPr>
      <t>3.-</t>
    </r>
    <r>
      <rPr>
        <sz val="10"/>
        <color rgb="FF000000"/>
        <rFont val="Arial Narrow"/>
        <family val="2"/>
      </rPr>
      <t xml:space="preserve"> Receptar y revisar reconocimiento u homologación de estudios por parte del Coordinador de Carrera y elaborar oficios y entregar informes de reconocimiento u homologación de estudios para aprobación de Comisión Académica.
</t>
    </r>
    <r>
      <rPr>
        <b/>
        <sz val="9"/>
        <color rgb="FF000000"/>
        <rFont val="Century Schoolbook"/>
        <family val="1"/>
      </rPr>
      <t>4.-</t>
    </r>
    <r>
      <rPr>
        <sz val="10"/>
        <color rgb="FF000000"/>
        <rFont val="Arial Narrow"/>
        <family val="2"/>
      </rPr>
      <t xml:space="preserve"> Elaborar Certificados de Informe de Reconocimiento u Homologación de Estudios de estudiantes que migraron de carrera o provienen de otras IES.
</t>
    </r>
    <r>
      <rPr>
        <b/>
        <sz val="9"/>
        <color rgb="FF000000"/>
        <rFont val="Century Schoolbook"/>
        <family val="1"/>
      </rPr>
      <t>5.-</t>
    </r>
    <r>
      <rPr>
        <sz val="10"/>
        <color rgb="FF000000"/>
        <rFont val="Arial Narrow"/>
        <family val="2"/>
      </rPr>
      <t xml:space="preserve"> Atender a usuarios internos y externos, atención virtual por correo</t>
    </r>
  </si>
  <si>
    <r>
      <t xml:space="preserve">Se programa:
</t>
    </r>
    <r>
      <rPr>
        <sz val="10"/>
        <rFont val="Century Schoolbook"/>
        <family val="1"/>
      </rPr>
      <t>2020</t>
    </r>
    <r>
      <rPr>
        <sz val="10"/>
        <rFont val="Arial Narrow"/>
        <family val="2"/>
      </rPr>
      <t xml:space="preserve">-I
* Enviar </t>
    </r>
    <r>
      <rPr>
        <sz val="10"/>
        <rFont val="Century Schoolbook"/>
        <family val="1"/>
      </rPr>
      <t>20</t>
    </r>
    <r>
      <rPr>
        <sz val="10"/>
        <rFont val="Arial Narrow"/>
        <family val="2"/>
      </rPr>
      <t xml:space="preserve"> informes de reconocimiento u homologación de estudios para su aprobación en el Consejo Directivo.
* Entregar </t>
    </r>
    <r>
      <rPr>
        <sz val="10"/>
        <rFont val="Century Schoolbook"/>
        <family val="1"/>
      </rPr>
      <t>20</t>
    </r>
    <r>
      <rPr>
        <sz val="10"/>
        <rFont val="Arial Narrow"/>
        <family val="2"/>
      </rPr>
      <t xml:space="preserve"> certificados de reconocimiento u homologación de estudios.
</t>
    </r>
    <r>
      <rPr>
        <sz val="10"/>
        <rFont val="Century Schoolbook"/>
        <family val="1"/>
      </rPr>
      <t/>
    </r>
  </si>
  <si>
    <r>
      <rPr>
        <b/>
        <sz val="9"/>
        <rFont val="Century Schoolbook"/>
        <family val="1"/>
      </rPr>
      <t>1.-</t>
    </r>
    <r>
      <rPr>
        <sz val="10"/>
        <rFont val="Arial Narrow"/>
        <family val="2"/>
      </rPr>
      <t xml:space="preserve"> Receptar y validar Actas de Calificaciones legalizadas por el Secretario Abogado.
</t>
    </r>
    <r>
      <rPr>
        <b/>
        <sz val="9"/>
        <rFont val="Century Schoolbook"/>
        <family val="1"/>
      </rPr>
      <t>2.-</t>
    </r>
    <r>
      <rPr>
        <sz val="10"/>
        <rFont val="Arial Narrow"/>
        <family val="2"/>
      </rPr>
      <t xml:space="preserve"> Registrar calificaciones manualmente de Planes Remediales, Homologaciones, Rectificación de Calificaciones, Recalificaciones y Calificaciones históricas.
</t>
    </r>
    <r>
      <rPr>
        <b/>
        <sz val="9"/>
        <rFont val="Century Schoolbook"/>
        <family val="1"/>
      </rPr>
      <t>3.-</t>
    </r>
    <r>
      <rPr>
        <sz val="10"/>
        <rFont val="Arial Narrow"/>
        <family val="2"/>
      </rPr>
      <t xml:space="preserve"> Emitir Certificados de Promoción o Record Académico, culminación de malla, fin de carrera, promedio global de notas, reprobación/no reprobación de asignaturas por tercera ocasión.
</t>
    </r>
    <r>
      <rPr>
        <b/>
        <sz val="9"/>
        <rFont val="Century Schoolbook"/>
        <family val="1"/>
      </rPr>
      <t>4.-</t>
    </r>
    <r>
      <rPr>
        <sz val="10"/>
        <rFont val="Arial Narrow"/>
        <family val="2"/>
      </rPr>
      <t xml:space="preserve"> Elaborar reporte de mejores estudiantes por semestre, carrera y periodo.
</t>
    </r>
    <r>
      <rPr>
        <b/>
        <sz val="9"/>
        <rFont val="Century Schoolbook"/>
        <family val="1"/>
      </rPr>
      <t>5.-</t>
    </r>
    <r>
      <rPr>
        <sz val="10"/>
        <rFont val="Arial Narrow"/>
        <family val="2"/>
      </rPr>
      <t xml:space="preserve"> Actualizar de cartillas del estudiante en el SIUTMACH.
</t>
    </r>
    <r>
      <rPr>
        <b/>
        <sz val="9"/>
        <rFont val="Century Schoolbook"/>
        <family val="1"/>
      </rPr>
      <t>6.-</t>
    </r>
    <r>
      <rPr>
        <sz val="10"/>
        <rFont val="Arial Narrow"/>
        <family val="2"/>
      </rPr>
      <t xml:space="preserve"> Atender a usuarios internos y externos. Atención virtual por correo</t>
    </r>
  </si>
  <si>
    <r>
      <t xml:space="preserve">Se programa:
</t>
    </r>
    <r>
      <rPr>
        <sz val="10"/>
        <rFont val="Century Schoolbook"/>
        <family val="1"/>
      </rPr>
      <t>2020</t>
    </r>
    <r>
      <rPr>
        <sz val="10"/>
        <rFont val="Arial Narrow"/>
        <family val="2"/>
      </rPr>
      <t xml:space="preserve">-I
* Presentar informe de matriculados primer semestre.
* Presentar informe de trámites de Movilidad atendidos en el primer semestre.
* Presentar informe de graduados del proceso de titulación inmediato inferior cerrado, del semestre evaluado.
</t>
    </r>
    <r>
      <rPr>
        <sz val="10"/>
        <rFont val="Century Schoolbook"/>
        <family val="1"/>
      </rPr>
      <t/>
    </r>
  </si>
  <si>
    <r>
      <t xml:space="preserve">N° de expedientes </t>
    </r>
    <r>
      <rPr>
        <sz val="10"/>
        <rFont val="Century Schoolbook"/>
        <family val="1"/>
      </rPr>
      <t>2019</t>
    </r>
    <r>
      <rPr>
        <sz val="10"/>
        <rFont val="Arial Narrow"/>
        <family val="2"/>
      </rPr>
      <t xml:space="preserve"> - 1</t>
    </r>
  </si>
  <si>
    <r>
      <rPr>
        <b/>
        <sz val="9"/>
        <rFont val="Century Schoolbook"/>
        <family val="1"/>
      </rPr>
      <t xml:space="preserve">1.- </t>
    </r>
    <r>
      <rPr>
        <sz val="10"/>
        <rFont val="Arial Narrow"/>
        <family val="2"/>
      </rPr>
      <t xml:space="preserve">Inventario Documental (Registro de expedientes </t>
    </r>
    <r>
      <rPr>
        <sz val="10"/>
        <rFont val="Century Schoolbook"/>
        <family val="1"/>
      </rPr>
      <t>2019 - I</t>
    </r>
    <r>
      <rPr>
        <sz val="10"/>
        <rFont val="Arial Narrow"/>
        <family val="2"/>
      </rPr>
      <t>).</t>
    </r>
  </si>
  <si>
    <r>
      <t xml:space="preserve">Se programa:
</t>
    </r>
    <r>
      <rPr>
        <sz val="10"/>
        <rFont val="Century Schoolbook"/>
        <family val="1"/>
      </rPr>
      <t>2020</t>
    </r>
    <r>
      <rPr>
        <sz val="10"/>
        <rFont val="Arial Narrow"/>
        <family val="2"/>
      </rPr>
      <t xml:space="preserve">-I
* Registrar en el inventario documental </t>
    </r>
    <r>
      <rPr>
        <sz val="10"/>
        <rFont val="Century Schoolbook"/>
        <family val="1"/>
      </rPr>
      <t>100</t>
    </r>
    <r>
      <rPr>
        <sz val="10"/>
        <rFont val="Arial Narrow"/>
        <family val="2"/>
      </rPr>
      <t xml:space="preserve"> expedientes de estudiantes unificando documentos de matrícula con titulación de los graduados del proceso </t>
    </r>
    <r>
      <rPr>
        <sz val="10"/>
        <rFont val="Century Schoolbook"/>
        <family val="1"/>
      </rPr>
      <t>2019-1.</t>
    </r>
    <r>
      <rPr>
        <sz val="10"/>
        <rFont val="Arial Narrow"/>
        <family val="2"/>
      </rPr>
      <t xml:space="preserve">
</t>
    </r>
    <r>
      <rPr>
        <sz val="10"/>
        <rFont val="Arial Narrow"/>
        <family val="2"/>
      </rPr>
      <t xml:space="preserve">
</t>
    </r>
    <r>
      <rPr>
        <sz val="10"/>
        <rFont val="Century Schoolbook"/>
        <family val="1"/>
      </rPr>
      <t>.</t>
    </r>
  </si>
  <si>
    <r>
      <t xml:space="preserve">Fecha de entrega:     </t>
    </r>
    <r>
      <rPr>
        <sz val="12"/>
        <color rgb="FF000000"/>
        <rFont val="Century Schoolbook"/>
        <family val="1"/>
      </rPr>
      <t>09/07/2020</t>
    </r>
  </si>
  <si>
    <t>PLAN OPERATIVO ANUAL 2020 AJUSTADO A LA REFORMA PRESUPUESTARIA N° 006/2020</t>
  </si>
  <si>
    <t>N° total de estudiantes admitidos y matriculados por programas de posgrado</t>
  </si>
  <si>
    <t>N° total de programas en oferta académica</t>
  </si>
  <si>
    <r>
      <rPr>
        <b/>
        <sz val="9"/>
        <rFont val="Century Schoolbook"/>
        <family val="1"/>
      </rPr>
      <t>6.-</t>
    </r>
    <r>
      <rPr>
        <sz val="10"/>
        <rFont val="Arial Narrow"/>
        <family val="2"/>
      </rPr>
      <t xml:space="preserve"> Entregar la Planificación y Evaluación del Plan Operativo Anual</t>
    </r>
  </si>
  <si>
    <t>N° de Plan Operativo Anual y Evaluación del POA</t>
  </si>
  <si>
    <r>
      <t xml:space="preserve">Fecha de entrega:          </t>
    </r>
    <r>
      <rPr>
        <sz val="12"/>
        <color theme="1"/>
        <rFont val="Century Schoolbook"/>
        <family val="1"/>
      </rPr>
      <t>08/07/2020</t>
    </r>
  </si>
  <si>
    <r>
      <rPr>
        <b/>
        <sz val="9"/>
        <rFont val="Century Schoolbook"/>
        <family val="1"/>
      </rPr>
      <t>1.-</t>
    </r>
    <r>
      <rPr>
        <sz val="10"/>
        <rFont val="Arial Narrow"/>
        <family val="2"/>
      </rPr>
      <t xml:space="preserve"> Realizar la convocatoria para el proceso de admisión por programa de posgrado.
</t>
    </r>
    <r>
      <rPr>
        <b/>
        <sz val="9"/>
        <rFont val="Century Schoolbook"/>
        <family val="1"/>
      </rPr>
      <t>2.-</t>
    </r>
    <r>
      <rPr>
        <sz val="10"/>
        <rFont val="Arial Narrow"/>
        <family val="2"/>
      </rPr>
      <t xml:space="preserve"> Desarrollar la Inscripción (en línea).
</t>
    </r>
    <r>
      <rPr>
        <b/>
        <sz val="9"/>
        <rFont val="Century Schoolbook"/>
        <family val="1"/>
      </rPr>
      <t>3.-</t>
    </r>
    <r>
      <rPr>
        <sz val="10"/>
        <rFont val="Arial Narrow"/>
        <family val="2"/>
      </rPr>
      <t xml:space="preserve"> Aplicar Test, evaluación y/o entrevista para la admisión (según planificación del programa).
</t>
    </r>
    <r>
      <rPr>
        <b/>
        <sz val="9"/>
        <rFont val="Century Schoolbook"/>
        <family val="1"/>
      </rPr>
      <t>4.-</t>
    </r>
    <r>
      <rPr>
        <sz val="10"/>
        <rFont val="Arial Narrow"/>
        <family val="2"/>
      </rPr>
      <t xml:space="preserve"> Publicar los resultados de admisión(mediante página oficial de la Universidad).
</t>
    </r>
    <r>
      <rPr>
        <b/>
        <sz val="9"/>
        <rFont val="Century Schoolbook"/>
        <family val="1"/>
      </rPr>
      <t>5.-</t>
    </r>
    <r>
      <rPr>
        <sz val="10"/>
        <rFont val="Arial Narrow"/>
        <family val="2"/>
      </rPr>
      <t xml:space="preserve"> Desarrollar las matrículas ordinarias por programa de posgrado.
</t>
    </r>
    <r>
      <rPr>
        <b/>
        <sz val="9"/>
        <rFont val="Century Schoolbook"/>
        <family val="1"/>
      </rPr>
      <t>6.-</t>
    </r>
    <r>
      <rPr>
        <sz val="10"/>
        <rFont val="Arial Narrow"/>
        <family val="2"/>
      </rPr>
      <t xml:space="preserve"> Desarrollar las matrículas extraordinarias por programa de posgrado.
</t>
    </r>
    <r>
      <rPr>
        <b/>
        <sz val="9"/>
        <rFont val="Century Schoolbook"/>
        <family val="1"/>
      </rPr>
      <t>7.-</t>
    </r>
    <r>
      <rPr>
        <sz val="10"/>
        <rFont val="Arial Narrow"/>
        <family val="2"/>
      </rPr>
      <t xml:space="preserve"> Iniciar clases por programa de posgrado.</t>
    </r>
  </si>
  <si>
    <t>* Ing. Liana Sánchez, Coordinadora de Carrera.
* Ing. Edith Rogel, Responsable de Colectivo de Evaluación y Acreditación.
* Ing. Ronald Garcés e Ing. Iván Jaya, Responsables de Vinculación con la Sociedad.
* Ing. Juan Marcos Pupos, Responsable de Titulación.
* Ing. Lewis Chimarro, Apoyo ingreso de evidencias.</t>
  </si>
  <si>
    <t>* Ing. Liana Sánchez, Coordinadora de Carrera.
* Ing. Lewis Chimarro, Apoyo ingreso de evidencias.</t>
  </si>
  <si>
    <t>* Ing. Sandra Solórzano,
  Coordinador de Carrera
* Lcda. Johanna Pizarro,
  Responsable de colectivo de Acreditación</t>
  </si>
  <si>
    <t>* Ing. Morayma Vélez Espinoza,
  Jefa de UMMOG-FCE
* Ing. Tania Brito Gaona,
  Analista de UMMOG 
* Ing. Nancy Calva Aguirre,
  Analista de UMMOG
* Lcda. Ketty Ajila Armijos,
  Analista de UMMOG  
* Lcda. Betty Valverde Cedillo,
  Analista de Secretaría de UMMOG</t>
  </si>
  <si>
    <t>* Autoridad del Decanato Lic. Birmania Jiménez
* Administrador de Bienes Ing. Fulton Sánchez Pereira
* Analista Informático Lic. Marcos Ontaneda</t>
  </si>
  <si>
    <t>* Ing. Cecilia Luciola Durán, Subdecana o su sucesor/a</t>
  </si>
  <si>
    <t>* Lic. María Merino Guillén, Analista de Documentación y Archivo</t>
  </si>
  <si>
    <t>* Ing. Liana Sánchez, Coordinadora de Carrera.
* Ing. Edith Rogel, Responsable de Colectivo de Evaluación y Acreditación.
* Ing. Ronald Garcés e Ing. Iván Jaya, Responsables de Responsable de Titulación.
* Ing. Lewis Chimarro, Apoyo ingreso de evidencias.</t>
  </si>
  <si>
    <t>* Ing. Liana Sánchez, Coordinadora de Carrera.
* Ing. Edith Rogel, Responsable de Colectivo de Evaluación y Acreditación.
* Ing. Ronald Garcés e Ing. Iván Jaya, Responsables de Vinculación con la Sociedad.
* Ing. Lewis Chimarro, Apoyo ingreso de evidencias.</t>
  </si>
  <si>
    <r>
      <t xml:space="preserve">Se programa:
</t>
    </r>
    <r>
      <rPr>
        <sz val="10"/>
        <rFont val="Century Schoolbook"/>
        <family val="1"/>
      </rPr>
      <t>2020</t>
    </r>
    <r>
      <rPr>
        <sz val="10"/>
        <rFont val="Arial Narrow"/>
        <family val="2"/>
      </rPr>
      <t xml:space="preserve">-I
* Validar </t>
    </r>
    <r>
      <rPr>
        <sz val="10"/>
        <rFont val="Century Schoolbook"/>
        <family val="1"/>
      </rPr>
      <t>1.100</t>
    </r>
    <r>
      <rPr>
        <sz val="10"/>
        <rFont val="Arial Narrow"/>
        <family val="2"/>
      </rPr>
      <t xml:space="preserve"> actas de calificaciones.
* Validar 1</t>
    </r>
    <r>
      <rPr>
        <sz val="10"/>
        <rFont val="Century Schoolbook"/>
        <family val="1"/>
      </rPr>
      <t>0</t>
    </r>
    <r>
      <rPr>
        <sz val="10"/>
        <rFont val="Arial Narrow"/>
        <family val="2"/>
      </rPr>
      <t xml:space="preserve"> actas con modificaciones.
* Validar </t>
    </r>
    <r>
      <rPr>
        <sz val="10"/>
        <rFont val="Century Schoolbook"/>
        <family val="1"/>
      </rPr>
      <t>100</t>
    </r>
    <r>
      <rPr>
        <sz val="10"/>
        <rFont val="Arial Narrow"/>
        <family val="2"/>
      </rPr>
      <t xml:space="preserve"> actas de Recuperación.
* Registrar </t>
    </r>
    <r>
      <rPr>
        <sz val="10"/>
        <rFont val="Century Schoolbook"/>
        <family val="1"/>
      </rPr>
      <t>10</t>
    </r>
    <r>
      <rPr>
        <sz val="10"/>
        <rFont val="Arial Narrow"/>
        <family val="2"/>
      </rPr>
      <t xml:space="preserve"> calificaciones históricas.
* Registrar </t>
    </r>
    <r>
      <rPr>
        <sz val="10"/>
        <rFont val="Century Schoolbook"/>
        <family val="1"/>
      </rPr>
      <t>20</t>
    </r>
    <r>
      <rPr>
        <sz val="10"/>
        <rFont val="Arial Narrow"/>
        <family val="2"/>
      </rPr>
      <t xml:space="preserve"> calificaciones de Homologación.
* Emitir 80 certificados de Promoción, Aprobación de Malla y Promedios Globales.
* No reprobado tercera matrícula </t>
    </r>
    <r>
      <rPr>
        <sz val="10"/>
        <rFont val="Century Schoolbook"/>
        <family val="1"/>
      </rPr>
      <t>15.</t>
    </r>
  </si>
  <si>
    <r>
      <rPr>
        <b/>
        <sz val="9"/>
        <rFont val="Century Schoolbook"/>
        <family val="1"/>
      </rPr>
      <t>1.-</t>
    </r>
    <r>
      <rPr>
        <sz val="10"/>
        <rFont val="Arial Narrow"/>
        <family val="2"/>
      </rPr>
      <t xml:space="preserve"> Reporte de matrícula validada del proceso de titulación del SIUTMACH.
</t>
    </r>
    <r>
      <rPr>
        <b/>
        <sz val="9"/>
        <rFont val="Century Schoolbook"/>
        <family val="1"/>
      </rPr>
      <t>2.-</t>
    </r>
    <r>
      <rPr>
        <sz val="10"/>
        <rFont val="Arial Narrow"/>
        <family val="2"/>
      </rPr>
      <t xml:space="preserve"> Cronograma de Sustentaciones.
</t>
    </r>
    <r>
      <rPr>
        <b/>
        <sz val="9"/>
        <rFont val="Century Schoolbook"/>
        <family val="1"/>
      </rPr>
      <t>3.-</t>
    </r>
    <r>
      <rPr>
        <sz val="10"/>
        <rFont val="Arial Narrow"/>
        <family val="2"/>
      </rPr>
      <t xml:space="preserve"> Reporte de Comité Validado de trabajos validados en la Plataforma de titulación, Resolución del Consejo Directivo.
</t>
    </r>
    <r>
      <rPr>
        <b/>
        <sz val="9"/>
        <rFont val="Century Schoolbook"/>
        <family val="1"/>
      </rPr>
      <t>4.-</t>
    </r>
    <r>
      <rPr>
        <sz val="10"/>
        <rFont val="Arial Narrow"/>
        <family val="2"/>
      </rPr>
      <t xml:space="preserve"> Resolución de aprobación de aptitud Legal y de Graduación del Consejo Directivo.
</t>
    </r>
    <r>
      <rPr>
        <b/>
        <sz val="9"/>
        <rFont val="Century Schoolbook"/>
        <family val="1"/>
      </rPr>
      <t>5.-</t>
    </r>
    <r>
      <rPr>
        <sz val="10"/>
        <rFont val="Arial Narrow"/>
        <family val="2"/>
      </rPr>
      <t xml:space="preserve"> Actas impresas de Sustentación, Graduación y Consolidada).
</t>
    </r>
    <r>
      <rPr>
        <b/>
        <sz val="9"/>
        <rFont val="Century Schoolbook"/>
        <family val="1"/>
      </rPr>
      <t>6.-</t>
    </r>
    <r>
      <rPr>
        <sz val="10"/>
        <rFont val="Arial Narrow"/>
        <family val="2"/>
      </rPr>
      <t xml:space="preserve"> Reporte de promedios validados en el SIUTMACH.
</t>
    </r>
    <r>
      <rPr>
        <b/>
        <sz val="9"/>
        <rFont val="Century Schoolbook"/>
        <family val="1"/>
      </rPr>
      <t>7.-</t>
    </r>
    <r>
      <rPr>
        <sz val="10"/>
        <rFont val="Arial Narrow"/>
        <family val="2"/>
      </rPr>
      <t xml:space="preserve"> Reporte de graduados SIUTMACH.
</t>
    </r>
    <r>
      <rPr>
        <b/>
        <sz val="9"/>
        <rFont val="Century Schoolbook"/>
        <family val="1"/>
      </rPr>
      <t>8.-</t>
    </r>
    <r>
      <rPr>
        <sz val="10"/>
        <rFont val="Arial Narrow"/>
        <family val="2"/>
      </rPr>
      <t xml:space="preserve"> Oficio de entrega de la documentación.
</t>
    </r>
    <r>
      <rPr>
        <b/>
        <sz val="9"/>
        <rFont val="Century Schoolbook"/>
        <family val="1"/>
      </rPr>
      <t>9.-</t>
    </r>
    <r>
      <rPr>
        <sz val="10"/>
        <rFont val="Arial Narrow"/>
        <family val="2"/>
      </rPr>
      <t xml:space="preserve"> Registro de Certificados entregados.
</t>
    </r>
    <r>
      <rPr>
        <b/>
        <sz val="9"/>
        <rFont val="Century Schoolbook"/>
        <family val="1"/>
      </rPr>
      <t>10.-</t>
    </r>
    <r>
      <rPr>
        <sz val="10"/>
        <rFont val="Arial Narrow"/>
        <family val="2"/>
      </rPr>
      <t xml:space="preserve"> Registro de atención al Usuario.                                          </t>
    </r>
    <r>
      <rPr>
        <b/>
        <sz val="9"/>
        <rFont val="Century Schoolbook"/>
        <family val="1"/>
      </rPr>
      <t>11.-</t>
    </r>
    <r>
      <rPr>
        <sz val="10"/>
        <rFont val="Arial Narrow"/>
        <family val="2"/>
      </rPr>
      <t xml:space="preserve"> Reporte de Encargado de la Plataforma de Titulación.</t>
    </r>
  </si>
  <si>
    <r>
      <rPr>
        <b/>
        <sz val="9"/>
        <rFont val="Century Schoolbook"/>
        <family val="1"/>
      </rPr>
      <t>1.-</t>
    </r>
    <r>
      <rPr>
        <sz val="10"/>
        <rFont val="Arial Narrow"/>
        <family val="2"/>
      </rPr>
      <t xml:space="preserve"> Receptar, revisar, prerrequisitos y requisitos habilitantes (malla, 30% créditos reprobados, títulos obtenidos) validación de matrícula del proceso de titulación.
</t>
    </r>
    <r>
      <rPr>
        <b/>
        <sz val="9"/>
        <rFont val="Century Schoolbook"/>
        <family val="1"/>
      </rPr>
      <t>2.-</t>
    </r>
    <r>
      <rPr>
        <sz val="10"/>
        <rFont val="Arial Narrow"/>
        <family val="2"/>
      </rPr>
      <t xml:space="preserve"> Coordinar y supervisar las sustentaciones de Examen Complexivo y del Trabajo de Titulación.
</t>
    </r>
    <r>
      <rPr>
        <b/>
        <sz val="9"/>
        <rFont val="Century Schoolbook"/>
        <family val="1"/>
      </rPr>
      <t>3.-</t>
    </r>
    <r>
      <rPr>
        <sz val="10"/>
        <rFont val="Arial Narrow"/>
        <family val="2"/>
      </rPr>
      <t xml:space="preserve"> Validar Tutores, Comité Evaluador y trabajo escrito de Examen Complexivo y Trabajo de Titulación en la Plataforma de Titulación.
</t>
    </r>
    <r>
      <rPr>
        <b/>
        <sz val="9"/>
        <rFont val="Century Schoolbook"/>
        <family val="1"/>
      </rPr>
      <t>4.-</t>
    </r>
    <r>
      <rPr>
        <sz val="10"/>
        <rFont val="Arial Narrow"/>
        <family val="2"/>
      </rPr>
      <t xml:space="preserve"> Generar e imprimir informes de Aptitud Legal y Graduación por carrera para aprobarlo en Consejo Directivo.
</t>
    </r>
    <r>
      <rPr>
        <b/>
        <sz val="9"/>
        <rFont val="Century Schoolbook"/>
        <family val="1"/>
      </rPr>
      <t>5.-</t>
    </r>
    <r>
      <rPr>
        <sz val="10"/>
        <rFont val="Arial Narrow"/>
        <family val="2"/>
      </rPr>
      <t xml:space="preserve"> Imprimir de Actas (Sustentación, Graduación y Acta Consolidadas).
</t>
    </r>
    <r>
      <rPr>
        <b/>
        <sz val="9"/>
        <rFont val="Century Schoolbook"/>
        <family val="1"/>
      </rPr>
      <t>6.-</t>
    </r>
    <r>
      <rPr>
        <sz val="10"/>
        <rFont val="Arial Narrow"/>
        <family val="2"/>
      </rPr>
      <t xml:space="preserve"> Revisar y validar promedios de grado.
</t>
    </r>
    <r>
      <rPr>
        <b/>
        <sz val="9"/>
        <rFont val="Century Schoolbook"/>
        <family val="1"/>
      </rPr>
      <t>7.-</t>
    </r>
    <r>
      <rPr>
        <sz val="10"/>
        <rFont val="Arial Narrow"/>
        <family val="2"/>
      </rPr>
      <t xml:space="preserve"> Ingresar, revisar y actualizar la información cargada en el SIUTMACH para la impresión de título.
</t>
    </r>
    <r>
      <rPr>
        <b/>
        <sz val="9"/>
        <rFont val="Century Schoolbook"/>
        <family val="1"/>
      </rPr>
      <t>8.-</t>
    </r>
    <r>
      <rPr>
        <sz val="10"/>
        <rFont val="Arial Narrow"/>
        <family val="2"/>
      </rPr>
      <t xml:space="preserve"> Revisar documentación física para remitir a Secretaria General para la emisión de títulos.
</t>
    </r>
    <r>
      <rPr>
        <b/>
        <sz val="9"/>
        <rFont val="Century Schoolbook"/>
        <family val="1"/>
      </rPr>
      <t>9.-</t>
    </r>
    <r>
      <rPr>
        <sz val="10"/>
        <rFont val="Arial Narrow"/>
        <family val="2"/>
      </rPr>
      <t xml:space="preserve"> Emitir certificados del Proceso de titulación y/o certificados para la compra de nueva especie (titulo).
</t>
    </r>
    <r>
      <rPr>
        <b/>
        <sz val="9"/>
        <rFont val="Century Schoolbook"/>
        <family val="1"/>
      </rPr>
      <t>10.-</t>
    </r>
    <r>
      <rPr>
        <sz val="10"/>
        <rFont val="Arial Narrow"/>
        <family val="2"/>
      </rPr>
      <t xml:space="preserve"> Atender a usuarios internos y externos.                                               </t>
    </r>
    <r>
      <rPr>
        <b/>
        <sz val="9"/>
        <rFont val="Century Schoolbook"/>
        <family val="1"/>
      </rPr>
      <t>11.-</t>
    </r>
    <r>
      <rPr>
        <sz val="10"/>
        <rFont val="Arial Narrow"/>
        <family val="2"/>
      </rPr>
      <t xml:space="preserve"> Validar certificado de no adeudar en la plataforma SIUTMACH- Plataforma de Titulación</t>
    </r>
  </si>
  <si>
    <r>
      <t xml:space="preserve">Tóner Ricoh Aficio MP </t>
    </r>
    <r>
      <rPr>
        <sz val="10"/>
        <rFont val="Century Schoolbook"/>
        <family val="1"/>
      </rPr>
      <t>5002</t>
    </r>
  </si>
  <si>
    <r>
      <rPr>
        <b/>
        <sz val="9"/>
        <rFont val="Century Schoolbook"/>
        <family val="1"/>
      </rPr>
      <t>1.-</t>
    </r>
    <r>
      <rPr>
        <sz val="10"/>
        <rFont val="Arial Narrow"/>
        <family val="2"/>
      </rPr>
      <t xml:space="preserve"> Cronograma de matrículas de nivel y titulación.
</t>
    </r>
    <r>
      <rPr>
        <b/>
        <sz val="9"/>
        <rFont val="Century Schoolbook"/>
        <family val="1"/>
      </rPr>
      <t>2.-</t>
    </r>
    <r>
      <rPr>
        <sz val="10"/>
        <rFont val="Arial Narrow"/>
        <family val="2"/>
      </rPr>
      <t xml:space="preserve"> Reporte de estudiantes matriculados (SIUTMACH).
</t>
    </r>
    <r>
      <rPr>
        <b/>
        <sz val="9"/>
        <rFont val="Century Schoolbook"/>
        <family val="1"/>
      </rPr>
      <t>3.-</t>
    </r>
    <r>
      <rPr>
        <sz val="10"/>
        <rFont val="Arial Narrow"/>
        <family val="2"/>
      </rPr>
      <t xml:space="preserve"> Reporte de estudiantes con actualización de datos.
</t>
    </r>
    <r>
      <rPr>
        <b/>
        <sz val="9"/>
        <rFont val="Century Schoolbook"/>
        <family val="1"/>
      </rPr>
      <t>4.-</t>
    </r>
    <r>
      <rPr>
        <sz val="10"/>
        <rFont val="Arial Narrow"/>
        <family val="2"/>
      </rPr>
      <t xml:space="preserve"> Reporte de estudiantes con cambios de Paralelos y Sección.
</t>
    </r>
    <r>
      <rPr>
        <b/>
        <sz val="9"/>
        <rFont val="Century Schoolbook"/>
        <family val="1"/>
      </rPr>
      <t>5.-</t>
    </r>
    <r>
      <rPr>
        <sz val="10"/>
        <rFont val="Arial Narrow"/>
        <family val="2"/>
      </rPr>
      <t xml:space="preserve"> Resoluciones Varias autorizadas por C.D.
</t>
    </r>
    <r>
      <rPr>
        <b/>
        <sz val="9"/>
        <rFont val="Century Schoolbook"/>
        <family val="1"/>
      </rPr>
      <t>6.-</t>
    </r>
    <r>
      <rPr>
        <sz val="10"/>
        <rFont val="Arial Narrow"/>
        <family val="2"/>
      </rPr>
      <t xml:space="preserve"> Oficios presentados por los estudiantes, con sumilla inserta de la Sra. Decana y/o Resoluciones autorizadas por Consejo Universitario.
</t>
    </r>
    <r>
      <rPr>
        <b/>
        <sz val="9"/>
        <rFont val="Century Schoolbook"/>
        <family val="1"/>
      </rPr>
      <t>7.-</t>
    </r>
    <r>
      <rPr>
        <sz val="10"/>
        <rFont val="Arial Narrow"/>
        <family val="2"/>
      </rPr>
      <t xml:space="preserve"> Resoluciones autorizadas por C.U.
</t>
    </r>
    <r>
      <rPr>
        <b/>
        <sz val="9"/>
        <rFont val="Century Schoolbook"/>
        <family val="1"/>
      </rPr>
      <t>8.-</t>
    </r>
    <r>
      <rPr>
        <sz val="10"/>
        <rFont val="Arial Narrow"/>
        <family val="2"/>
      </rPr>
      <t xml:space="preserve"> Libro de registro de entrega de los certificados, y registro en Excel de los certificados elaborados.
</t>
    </r>
    <r>
      <rPr>
        <b/>
        <sz val="9"/>
        <rFont val="Century Schoolbook"/>
        <family val="1"/>
      </rPr>
      <t>9.-</t>
    </r>
    <r>
      <rPr>
        <sz val="10"/>
        <rFont val="Arial Narrow"/>
        <family val="2"/>
      </rPr>
      <t xml:space="preserve"> Libro de registro de atención al usuario interno y externo; y atención virtual por correo electrónico.
</t>
    </r>
    <r>
      <rPr>
        <b/>
        <sz val="9"/>
        <rFont val="Century Schoolbook"/>
        <family val="1"/>
      </rPr>
      <t>10.-</t>
    </r>
    <r>
      <rPr>
        <sz val="10"/>
        <rFont val="Arial Narrow"/>
        <family val="2"/>
      </rPr>
      <t xml:space="preserve"> Oficio presentado por los estudiantes con sumilla inserta por la Sra. Decana o Resolución de Consejo Directivo y Reporte de estudiantes con cambio de estado.</t>
    </r>
  </si>
  <si>
    <r>
      <t xml:space="preserve">Se programa:
</t>
    </r>
    <r>
      <rPr>
        <sz val="10"/>
        <rFont val="Century Schoolbook"/>
        <family val="1"/>
      </rPr>
      <t>2020</t>
    </r>
    <r>
      <rPr>
        <sz val="10"/>
        <rFont val="Arial Narrow"/>
        <family val="2"/>
      </rPr>
      <t>-I
* Validar los requisitos de 2</t>
    </r>
    <r>
      <rPr>
        <sz val="10"/>
        <rFont val="Century Schoolbook"/>
        <family val="1"/>
      </rPr>
      <t>00</t>
    </r>
    <r>
      <rPr>
        <sz val="10"/>
        <rFont val="Arial Narrow"/>
        <family val="2"/>
      </rPr>
      <t xml:space="preserve"> estudiantes inscritos para el Proceso de Titulación.
* Matricular </t>
    </r>
    <r>
      <rPr>
        <sz val="10"/>
        <rFont val="Century Schoolbook"/>
        <family val="1"/>
      </rPr>
      <t>200</t>
    </r>
    <r>
      <rPr>
        <sz val="10"/>
        <rFont val="Arial Narrow"/>
        <family val="2"/>
      </rPr>
      <t xml:space="preserve"> estudiantes en el proceso de titulación.
* Entregar </t>
    </r>
    <r>
      <rPr>
        <sz val="10"/>
        <rFont val="Century Schoolbook"/>
        <family val="1"/>
      </rPr>
      <t>20</t>
    </r>
    <r>
      <rPr>
        <sz val="10"/>
        <rFont val="Arial Narrow"/>
        <family val="2"/>
      </rPr>
      <t xml:space="preserve"> certificados de titulación.
* Validación de no adeudar en Plataforma de Titulación a </t>
    </r>
    <r>
      <rPr>
        <sz val="10"/>
        <rFont val="Century Schoolbook"/>
        <family val="1"/>
      </rPr>
      <t>200</t>
    </r>
    <r>
      <rPr>
        <sz val="10"/>
        <rFont val="Arial Narrow"/>
        <family val="2"/>
      </rPr>
      <t xml:space="preserve"> estudiantes matriculados en el proceso de titulación.                                                            - Se debe recalcar que en relación de la actividad No. </t>
    </r>
    <r>
      <rPr>
        <sz val="10"/>
        <rFont val="Century Schoolbook"/>
        <family val="1"/>
      </rPr>
      <t>2</t>
    </r>
    <r>
      <rPr>
        <sz val="10"/>
        <rFont val="Arial Narrow"/>
        <family val="2"/>
      </rPr>
      <t xml:space="preserve"> y </t>
    </r>
    <r>
      <rPr>
        <sz val="10"/>
        <rFont val="Century Schoolbook"/>
        <family val="1"/>
      </rPr>
      <t>3</t>
    </r>
    <r>
      <rPr>
        <sz val="10"/>
        <rFont val="Arial Narrow"/>
        <family val="2"/>
      </rPr>
      <t xml:space="preserve"> relacionada con el examen complexivo No se realizara, de acuerdo a la ultima reforma del Reglamento de Régimen Académico de la Utmach.</t>
    </r>
    <r>
      <rPr>
        <sz val="10"/>
        <rFont val="Century Schoolbook"/>
        <family val="1"/>
      </rPr>
      <t/>
    </r>
  </si>
  <si>
    <r>
      <rPr>
        <b/>
        <sz val="9"/>
        <rFont val="Century Schoolbook"/>
        <family val="1"/>
      </rPr>
      <t>1.-</t>
    </r>
    <r>
      <rPr>
        <sz val="10"/>
        <rFont val="Arial Narrow"/>
        <family val="2"/>
      </rPr>
      <t xml:space="preserve"> Reporte de Actas validadas del Siutmach, y archivo físico (leitz con acta por sección, carrera y nivel).
</t>
    </r>
    <r>
      <rPr>
        <b/>
        <sz val="9"/>
        <rFont val="Century Schoolbook"/>
        <family val="1"/>
      </rPr>
      <t>2.-</t>
    </r>
    <r>
      <rPr>
        <sz val="10"/>
        <rFont val="Arial Narrow"/>
        <family val="2"/>
      </rPr>
      <t xml:space="preserve"> Reporte de estudiantes con registro manual de calificaciones y Resoluciones de Consejo Directivo.
</t>
    </r>
    <r>
      <rPr>
        <b/>
        <sz val="9"/>
        <rFont val="Century Schoolbook"/>
        <family val="1"/>
      </rPr>
      <t>3.-</t>
    </r>
    <r>
      <rPr>
        <sz val="10"/>
        <rFont val="Arial Narrow"/>
        <family val="2"/>
      </rPr>
      <t xml:space="preserve"> Reportes de certificaciones realizadas del Siutmach, Control de entrega recepción, y
Nomina en Excel de certificados emitidos.
</t>
    </r>
    <r>
      <rPr>
        <b/>
        <sz val="9"/>
        <rFont val="Century Schoolbook"/>
        <family val="1"/>
      </rPr>
      <t>4.-</t>
    </r>
    <r>
      <rPr>
        <sz val="10"/>
        <rFont val="Arial Narrow"/>
        <family val="2"/>
      </rPr>
      <t xml:space="preserve"> Reportes de SIUTMACH y Correos remitidos.
</t>
    </r>
    <r>
      <rPr>
        <b/>
        <sz val="9"/>
        <rFont val="Century Schoolbook"/>
        <family val="1"/>
      </rPr>
      <t>5.-</t>
    </r>
    <r>
      <rPr>
        <sz val="10"/>
        <rFont val="Arial Narrow"/>
        <family val="2"/>
      </rPr>
      <t xml:space="preserve"> Listado en Excel de estudiantes cartillas actualizadas.
</t>
    </r>
    <r>
      <rPr>
        <b/>
        <sz val="9"/>
        <rFont val="Century Schoolbook"/>
        <family val="1"/>
      </rPr>
      <t>6.-</t>
    </r>
    <r>
      <rPr>
        <sz val="10"/>
        <rFont val="Arial Narrow"/>
        <family val="2"/>
      </rPr>
      <t xml:space="preserve"> Registro de Atención al usuario.</t>
    </r>
  </si>
  <si>
    <r>
      <rPr>
        <b/>
        <sz val="9"/>
        <rFont val="Century Schoolbook"/>
        <family val="1"/>
      </rPr>
      <t>1.-</t>
    </r>
    <r>
      <rPr>
        <sz val="10"/>
        <rFont val="Arial Narrow"/>
        <family val="2"/>
      </rPr>
      <t xml:space="preserve"> Gestionar el proceso de matricula de los estudiantes admitidos por el ente rector de la política pública de la educación superior. </t>
    </r>
  </si>
  <si>
    <t>CARPETA FOLDER DE CARTULINA KRAFT (VINCHA INCLUIDA</t>
  </si>
  <si>
    <r>
      <rPr>
        <b/>
        <sz val="9"/>
        <rFont val="Century Schoolbook"/>
        <family val="1"/>
      </rPr>
      <t>1.-</t>
    </r>
    <r>
      <rPr>
        <sz val="10"/>
        <rFont val="Arial Narrow"/>
        <family val="2"/>
      </rPr>
      <t xml:space="preserve"> Oficios/Correos electrónicos a las Facultades de la UTMACH solicitando la oferta académica.
</t>
    </r>
    <r>
      <rPr>
        <b/>
        <sz val="9"/>
        <rFont val="Century Schoolbook"/>
        <family val="1"/>
      </rPr>
      <t>2.-</t>
    </r>
    <r>
      <rPr>
        <sz val="10"/>
        <rFont val="Arial Narrow"/>
        <family val="2"/>
      </rPr>
      <t xml:space="preserve"> Oficios recibidos/ correos electrónicos de las Facultades detallando la Oferta Académica.
</t>
    </r>
    <r>
      <rPr>
        <b/>
        <sz val="9"/>
        <rFont val="Century Schoolbook"/>
        <family val="1"/>
      </rPr>
      <t>3.-</t>
    </r>
    <r>
      <rPr>
        <sz val="10"/>
        <rFont val="Arial Narrow"/>
        <family val="2"/>
      </rPr>
      <t xml:space="preserve"> Registro de Asistencia de la reunión de la Oferta Académica.
</t>
    </r>
    <r>
      <rPr>
        <b/>
        <sz val="9"/>
        <rFont val="Century Schoolbook"/>
        <family val="1"/>
      </rPr>
      <t>4.-</t>
    </r>
    <r>
      <rPr>
        <sz val="10"/>
        <rFont val="Arial Narrow"/>
        <family val="2"/>
      </rPr>
      <t xml:space="preserve"> Capture de pantalla de la subida de la Oferta  Académica.
</t>
    </r>
    <r>
      <rPr>
        <b/>
        <sz val="9"/>
        <rFont val="Century Schoolbook"/>
        <family val="1"/>
      </rPr>
      <t>5.-</t>
    </r>
    <r>
      <rPr>
        <b/>
        <sz val="10"/>
        <rFont val="Arial Narrow"/>
        <family val="2"/>
      </rPr>
      <t xml:space="preserve"> </t>
    </r>
    <r>
      <rPr>
        <sz val="10"/>
        <rFont val="Arial Narrow"/>
        <family val="2"/>
      </rPr>
      <t xml:space="preserve">Reporte de estudiantes admitidos a primer nivel en la UTMACH, establecidos en la Matriz de Tercer Nivel  por período académico.
</t>
    </r>
    <r>
      <rPr>
        <b/>
        <sz val="9"/>
        <rFont val="Century Schoolbook"/>
        <family val="1"/>
      </rPr>
      <t>6.-</t>
    </r>
    <r>
      <rPr>
        <sz val="10"/>
        <rFont val="Arial Narrow"/>
        <family val="2"/>
      </rPr>
      <t xml:space="preserve"> Oficio / Correo Electrónico a la Dirección de TIC¨S  solicitando los permisos respectivos para el ingreso de la MTN en el SIUTMACH en la que detalla los aspirantes admitidos a primer nivel en la UTMACH.
</t>
    </r>
    <r>
      <rPr>
        <b/>
        <sz val="9"/>
        <rFont val="Century Schoolbook"/>
        <family val="1"/>
      </rPr>
      <t>7.-</t>
    </r>
    <r>
      <rPr>
        <sz val="10"/>
        <rFont val="Arial Narrow"/>
        <family val="2"/>
      </rPr>
      <t xml:space="preserve"> Oficio / Correo electrónico a las diferentes Facultades en la que se detalla los aspirantes admitidos en la UTMACH  quienes se deben matricular en Primer Nivel de Carrera.
</t>
    </r>
    <r>
      <rPr>
        <b/>
        <sz val="9"/>
        <rFont val="Century Schoolbook"/>
        <family val="1"/>
      </rPr>
      <t>8.-</t>
    </r>
    <r>
      <rPr>
        <sz val="10"/>
        <rFont val="Arial Narrow"/>
        <family val="2"/>
      </rPr>
      <t xml:space="preserve"> Oficio / Correo electrónico de gestión para las inscripciones del Plan de Sistematización de la UTMACH.</t>
    </r>
  </si>
  <si>
    <r>
      <rPr>
        <b/>
        <sz val="9"/>
        <rFont val="Century Schoolbook"/>
        <family val="1"/>
      </rPr>
      <t>1.-</t>
    </r>
    <r>
      <rPr>
        <sz val="10"/>
        <rFont val="Arial Narrow"/>
        <family val="2"/>
      </rPr>
      <t xml:space="preserve"> Oficios a la Facultades indicando la  planificación y ejecución del Plan de  Sistematización.
</t>
    </r>
    <r>
      <rPr>
        <b/>
        <sz val="9"/>
        <rFont val="Century Schoolbook"/>
        <family val="1"/>
      </rPr>
      <t>2.-</t>
    </r>
    <r>
      <rPr>
        <sz val="10"/>
        <rFont val="Arial Narrow"/>
        <family val="2"/>
      </rPr>
      <t xml:space="preserve"> Registro de Atención al usuario interno y externa.
</t>
    </r>
    <r>
      <rPr>
        <b/>
        <sz val="9"/>
        <rFont val="Century Schoolbook"/>
        <family val="1"/>
      </rPr>
      <t>3.-</t>
    </r>
    <r>
      <rPr>
        <sz val="10"/>
        <rFont val="Arial Narrow"/>
        <family val="2"/>
      </rPr>
      <t xml:space="preserve"> Oficios de planificación, ejecución y difusión conjuntamente con  DTICS y con DIRCOM acerca del Plan de Sistematización.
</t>
    </r>
    <r>
      <rPr>
        <b/>
        <sz val="9"/>
        <rFont val="Century Schoolbook"/>
        <family val="1"/>
      </rPr>
      <t>4.-</t>
    </r>
    <r>
      <rPr>
        <sz val="10"/>
        <rFont val="Arial Narrow"/>
        <family val="2"/>
      </rPr>
      <t xml:space="preserve"> Informe de ejecución del  Plan de Sistematización.</t>
    </r>
  </si>
  <si>
    <t xml:space="preserve">La Dirección de Nivelación y Admisión de acuerdo a la  Resolución de Consejo Universitario de la UTMACH Nro. 250/2020, de fecha 1 de Junio de 2020, ( en la que Resuelve  1-  Acoger la Petición de Consejo Académico Universitarios Constantemente en Resolución  Nro. 081-VR-ACAD2020 CONTENIDA EN OFICIO Nro. UTMACH-VACAD-2020-0273-OF SUSCRITO POR EL ING. JUAN CARLOS BERRÚ CABRERA, PHD., VICERRECTOR ACADÉMICO  SUBRROGANTE DE LA UTMACH;2.-  Aprobar el "PLAN DE SISTEMATIZACIÓN DE CONOCIMIENTOS PARA LOS ESTUDIANTES QUE INGRESAN A LA UNIVERSIDAD TÉCNICA DE MACHALA, APLCIADO ALMPLAN DE EMERGEMCIA SANITARIA POR COVID 19" PRESENTADO POR EL  ING. MANUEL LÓPEZ FEIJÓO, DIRECTOR DE NIVELACIÓN Y ADMISIÓN CONFORME LA DOCUMENTACIÓN QUE SE ANEXA Y FORMA PARTE  DE LA RESOLUCICÓN),  ejecutó el  PLAN DE SISTEMATIZACIÓN  en el Periodo  Primer Semestre de 2020 ,  en virtud que actualmente no se ejecutó el Curso de Nivelación de Carrera ya que la UTMACH no tiene presupuesto para la contratación de docentes del mismo, debido aquello el indicador de Resultados es: Seguimiento a la Ejecución  del Proceso del Plan de Sistematización ejecutado por las Facultades de la UTMACH. </t>
  </si>
  <si>
    <t>galón</t>
  </si>
  <si>
    <r>
      <rPr>
        <b/>
        <sz val="9"/>
        <rFont val="Century Schoolbook"/>
        <family val="1"/>
      </rPr>
      <t>1.-</t>
    </r>
    <r>
      <rPr>
        <sz val="10"/>
        <rFont val="Arial Narrow"/>
        <family val="2"/>
      </rPr>
      <t xml:space="preserve"> Plan Operativo Anual de la DNA.
</t>
    </r>
    <r>
      <rPr>
        <b/>
        <sz val="9"/>
        <rFont val="Century Schoolbook"/>
        <family val="1"/>
      </rPr>
      <t>2.-</t>
    </r>
    <r>
      <rPr>
        <sz val="10"/>
        <rFont val="Arial Narrow"/>
        <family val="2"/>
      </rPr>
      <t xml:space="preserve"> Evaluación del POA de la DNA.
</t>
    </r>
    <r>
      <rPr>
        <b/>
        <sz val="9"/>
        <rFont val="Century Schoolbook"/>
        <family val="1"/>
      </rPr>
      <t>3.-</t>
    </r>
    <r>
      <rPr>
        <sz val="10"/>
        <rFont val="Arial Narrow"/>
        <family val="2"/>
      </rPr>
      <t xml:space="preserve"> Oficios de los Requerimientos  del DNA.</t>
    </r>
  </si>
  <si>
    <r>
      <t xml:space="preserve">ARCHIVADORES TAMANO OFICIO LOMO </t>
    </r>
    <r>
      <rPr>
        <sz val="10"/>
        <color theme="1"/>
        <rFont val="Century Schoolbook"/>
        <family val="1"/>
      </rPr>
      <t>8</t>
    </r>
    <r>
      <rPr>
        <sz val="10"/>
        <color theme="1"/>
        <rFont val="Arial Narrow"/>
        <family val="2"/>
      </rPr>
      <t xml:space="preserve"> CMS</t>
    </r>
  </si>
  <si>
    <r>
      <t xml:space="preserve">NORMA PISO/ IMPRESIÓN VINIL+LAMINADO DE </t>
    </r>
    <r>
      <rPr>
        <sz val="10"/>
        <color theme="1"/>
        <rFont val="Century Schoolbook"/>
        <family val="1"/>
      </rPr>
      <t>30</t>
    </r>
    <r>
      <rPr>
        <sz val="10"/>
        <color theme="1"/>
        <rFont val="Arial Narrow"/>
        <family val="2"/>
      </rPr>
      <t xml:space="preserve"> X </t>
    </r>
    <r>
      <rPr>
        <sz val="10"/>
        <color theme="1"/>
        <rFont val="Century Schoolbook"/>
        <family val="1"/>
      </rPr>
      <t>30</t>
    </r>
  </si>
  <si>
    <r>
      <t xml:space="preserve">NORMATIVA/ IMPRESIÒN VINIL+PVC DE </t>
    </r>
    <r>
      <rPr>
        <sz val="10"/>
        <color theme="1"/>
        <rFont val="Century Schoolbook"/>
        <family val="1"/>
      </rPr>
      <t>3</t>
    </r>
    <r>
      <rPr>
        <sz val="10"/>
        <color theme="1"/>
        <rFont val="Arial Narrow"/>
        <family val="2"/>
      </rPr>
      <t xml:space="preserve">MM DE </t>
    </r>
    <r>
      <rPr>
        <sz val="10"/>
        <color theme="1"/>
        <rFont val="Century Schoolbook"/>
        <family val="1"/>
      </rPr>
      <t>50</t>
    </r>
    <r>
      <rPr>
        <sz val="10"/>
        <color theme="1"/>
        <rFont val="Arial Narrow"/>
        <family val="2"/>
      </rPr>
      <t>*</t>
    </r>
    <r>
      <rPr>
        <sz val="10"/>
        <color theme="1"/>
        <rFont val="Century Schoolbook"/>
        <family val="1"/>
      </rPr>
      <t>70</t>
    </r>
  </si>
  <si>
    <r>
      <t xml:space="preserve">GRAPAS </t>
    </r>
    <r>
      <rPr>
        <sz val="10"/>
        <color theme="1"/>
        <rFont val="Century Schoolbook"/>
        <family val="1"/>
      </rPr>
      <t>23/10</t>
    </r>
    <r>
      <rPr>
        <sz val="10"/>
        <color theme="1"/>
        <rFont val="Arial Narrow"/>
        <family val="2"/>
      </rPr>
      <t xml:space="preserve"> CAJA</t>
    </r>
    <r>
      <rPr>
        <sz val="10"/>
        <color theme="1"/>
        <rFont val="Century Schoolbook"/>
        <family val="1"/>
      </rPr>
      <t xml:space="preserve"> 1000</t>
    </r>
    <r>
      <rPr>
        <sz val="10"/>
        <color theme="1"/>
        <rFont val="Arial Narrow"/>
        <family val="2"/>
      </rPr>
      <t xml:space="preserve"> U*</t>
    </r>
  </si>
  <si>
    <r>
      <t xml:space="preserve">GUANTES DE CAUCHO NO </t>
    </r>
    <r>
      <rPr>
        <sz val="10"/>
        <color theme="1"/>
        <rFont val="Century Schoolbook"/>
        <family val="1"/>
      </rPr>
      <t>8</t>
    </r>
    <r>
      <rPr>
        <sz val="10"/>
        <color theme="1"/>
        <rFont val="Arial Narrow"/>
        <family val="2"/>
      </rPr>
      <t xml:space="preserve"> BICOLOR*</t>
    </r>
  </si>
  <si>
    <r>
      <t xml:space="preserve">CALCULADORA TIPO SUMADORA </t>
    </r>
    <r>
      <rPr>
        <sz val="10"/>
        <color theme="1"/>
        <rFont val="Century Schoolbook"/>
        <family val="1"/>
      </rPr>
      <t>12</t>
    </r>
    <r>
      <rPr>
        <sz val="10"/>
        <color theme="1"/>
        <rFont val="Arial Narrow"/>
        <family val="2"/>
      </rPr>
      <t xml:space="preserve"> DIGITOS</t>
    </r>
  </si>
  <si>
    <t>ESFEROGRAFICO AZUL PUNTA FINA*</t>
  </si>
  <si>
    <t>La Dirección de Nivelación y Admisión de acuerdo a la  Resolución de Consejo Universitario de la UTMACH Nro. 250/2020, de fecha 1 de Junio de 2020, ( en la que Resuelve  1-  Acoger la Petición de Consejo Académico Universitarios Constantemente en Resolución Nro. 081-VR-ACAD2020 CONTENIDA EN OFICIO Nro. UTMACH-VACAD-2020-0273-OF SUSCRITO POR EL ING. JUAN CARLOS BERRÚ CABRERA, PHD., VICERRECTOR ACADÉMICO SUBRROGANTE DE LA UTMACH; 2.- Aprobar el "PLAN DE SISTEMATIZACIÓN DE CONOCIMIENTOS PARA LOS ESTUDIANTES QUE INGRESAN A LA UNIVERSIDAD TÉCNICA DE MACHALA, APLCIADO ALMPLAN DE EMERGEMCIA SANITARIA POR COVID 19" PRESENTADO POR EL  ING. MANUEL LÓPEZ FEIJÓO, DIRECTOR DE NIVELACIÓN Y ADMISIÓN CONFORME LA DOCUMENTACIÓN QUE SE ANEXA Y FORMA PARTE  DE LA RESOLUCICÓN),  ejecutó el  PLAN DE SISTEMATIZACIÓN  en el Periodo  Primer Semestre de 2020 ,  en virtud que actualmente no hay  Curso de Nivelación de Carrera, por lo que no existe un proceso de matricula,  ya que la UTMACH no tiene presupuesto para la contratación de docentes, razón por la que el cambio del Indicador es: Proceso  de  Inscripción del Plan de Sistematización de los estudiantes  admitidos  por el Ente Rector de la Política Pública.</t>
  </si>
  <si>
    <r>
      <rPr>
        <b/>
        <sz val="9"/>
        <rFont val="Century Schoolbook"/>
        <family val="1"/>
      </rPr>
      <t>1.-</t>
    </r>
    <r>
      <rPr>
        <sz val="10"/>
        <rFont val="Arial Narrow"/>
        <family val="2"/>
      </rPr>
      <t xml:space="preserve"> Coordinar, organizar y desarrollar el Plan de Sistematización para estudiantes que ingresan a primer nivel de Carrera.
</t>
    </r>
    <r>
      <rPr>
        <b/>
        <sz val="9"/>
        <rFont val="Century Schoolbook"/>
        <family val="1"/>
      </rPr>
      <t>2.-</t>
    </r>
    <r>
      <rPr>
        <sz val="10"/>
        <rFont val="Arial Narrow"/>
        <family val="2"/>
      </rPr>
      <t xml:space="preserve"> Asesorar y apoyar a los estudiantes de acuerdo a lo estipulado en el Reglamento vigente de Senescyt.
</t>
    </r>
    <r>
      <rPr>
        <b/>
        <sz val="9"/>
        <rFont val="Century Schoolbook"/>
        <family val="1"/>
      </rPr>
      <t>3.-</t>
    </r>
    <r>
      <rPr>
        <sz val="10"/>
        <rFont val="Arial Narrow"/>
        <family val="2"/>
      </rPr>
      <t xml:space="preserve"> Gestionar y desarrollar con las autoridades de las Facultades el Plan de Sistematización  de Conocimientos para estudiantes que ingresan a primer nivel de Carrera.
</t>
    </r>
    <r>
      <rPr>
        <b/>
        <sz val="9"/>
        <rFont val="Century Schoolbook"/>
        <family val="1"/>
      </rPr>
      <t>4.-</t>
    </r>
    <r>
      <rPr>
        <sz val="10"/>
        <rFont val="Arial Narrow"/>
        <family val="2"/>
      </rPr>
      <t xml:space="preserve"> Emitir un reporte a la jefe inmediato sobre el desarrollo del Plan de Sistematización, de acuerdo a los informes presentados por las Facultades de la UTMACH.</t>
    </r>
  </si>
  <si>
    <t>N° de estudiantes matriculados notificados indicando que tienen un cupo para nivelación de carrera y en la Universidad Técnica de Machala en los dos procesos de matricula del curso de nivelación de carrera</t>
  </si>
  <si>
    <r>
      <rPr>
        <b/>
        <sz val="9"/>
        <rFont val="Century Schoolbook"/>
        <family val="1"/>
      </rPr>
      <t>1.-</t>
    </r>
    <r>
      <rPr>
        <sz val="10"/>
        <rFont val="Arial Narrow"/>
        <family val="2"/>
      </rPr>
      <t xml:space="preserve"> Cumplir y hacer cumplir los lineamientos jurídicos e institucionales respecto a los procesos de admisión y nivelación que le correspondan a la UTMACH.
</t>
    </r>
    <r>
      <rPr>
        <b/>
        <sz val="9"/>
        <rFont val="Century Schoolbook"/>
        <family val="1"/>
      </rPr>
      <t>2.-</t>
    </r>
    <r>
      <rPr>
        <sz val="10"/>
        <rFont val="Arial Narrow"/>
        <family val="2"/>
      </rPr>
      <t xml:space="preserve"> Compilar los cupos que se ofertaran en cada periodo académico por las diferentes facultades de la UTMACH.
</t>
    </r>
    <r>
      <rPr>
        <b/>
        <sz val="9"/>
        <rFont val="Century Schoolbook"/>
        <family val="1"/>
      </rPr>
      <t>3.-</t>
    </r>
    <r>
      <rPr>
        <sz val="10"/>
        <rFont val="Arial Narrow"/>
        <family val="2"/>
      </rPr>
      <t xml:space="preserve"> Socializar la Oferta Académica con las autoridades de la UTMACH para su aprobación.
</t>
    </r>
    <r>
      <rPr>
        <b/>
        <sz val="9"/>
        <rFont val="Century Schoolbook"/>
        <family val="1"/>
      </rPr>
      <t>4.-</t>
    </r>
    <r>
      <rPr>
        <sz val="10"/>
        <rFont val="Arial Narrow"/>
        <family val="2"/>
      </rPr>
      <t xml:space="preserve"> Cargar Oferta Académica en la plataforma que determine el ente Regulador.
</t>
    </r>
    <r>
      <rPr>
        <b/>
        <sz val="9"/>
        <rFont val="Century Schoolbook"/>
        <family val="1"/>
      </rPr>
      <t>5.-</t>
    </r>
    <r>
      <rPr>
        <sz val="10"/>
        <rFont val="Arial Narrow"/>
        <family val="2"/>
      </rPr>
      <t xml:space="preserve"> Receptar la Matriz de Tercer Nivel  de los estudiantes admitidos a nivelación de carrera/primer semestre de carrera.
</t>
    </r>
    <r>
      <rPr>
        <b/>
        <sz val="9"/>
        <rFont val="Century Schoolbook"/>
        <family val="1"/>
      </rPr>
      <t>6.-</t>
    </r>
    <r>
      <rPr>
        <sz val="10"/>
        <rFont val="Arial Narrow"/>
        <family val="2"/>
      </rPr>
      <t xml:space="preserve"> Revisar la Matriz de Tercer Nivel de los estudiantes admitidos a nivelación de carrera/primer semestre de carrera.
</t>
    </r>
    <r>
      <rPr>
        <b/>
        <sz val="9"/>
        <rFont val="Century Schoolbook"/>
        <family val="1"/>
      </rPr>
      <t>7.-</t>
    </r>
    <r>
      <rPr>
        <b/>
        <sz val="10"/>
        <rFont val="Arial Narrow"/>
        <family val="2"/>
      </rPr>
      <t xml:space="preserve"> </t>
    </r>
    <r>
      <rPr>
        <sz val="10"/>
        <rFont val="Arial Narrow"/>
        <family val="2"/>
      </rPr>
      <t xml:space="preserve">Consolidar la Matriz de Tercer Nivel  de Carrera para remitir  a las cinco Facultades de la UTMACH.
</t>
    </r>
    <r>
      <rPr>
        <b/>
        <sz val="9"/>
        <rFont val="Century Schoolbook"/>
        <family val="1"/>
      </rPr>
      <t>8.-</t>
    </r>
    <r>
      <rPr>
        <sz val="10"/>
        <rFont val="Arial Narrow"/>
        <family val="2"/>
      </rPr>
      <t xml:space="preserve"> Remitir a las diferentes Facultades la lista de aspirantes que constan en la Matriz de Tercer Nivel para la respectiva matricula del curso de nivelación de carrera/ primer nivel.
</t>
    </r>
    <r>
      <rPr>
        <b/>
        <sz val="9"/>
        <rFont val="Century Schoolbook"/>
        <family val="1"/>
      </rPr>
      <t>9.-</t>
    </r>
    <r>
      <rPr>
        <sz val="10"/>
        <rFont val="Arial Narrow"/>
        <family val="2"/>
      </rPr>
      <t xml:space="preserve"> Enviar un correo en la que se les notifica a los aspirantes que obtuvieron un cupo para nivelación de carrera/ primer semestre de carrera. </t>
    </r>
  </si>
  <si>
    <r>
      <t xml:space="preserve">Fecha de entrega:          </t>
    </r>
    <r>
      <rPr>
        <sz val="12"/>
        <color theme="1"/>
        <rFont val="Century Schoolbook"/>
        <family val="1"/>
      </rPr>
      <t>20/07/2020</t>
    </r>
  </si>
  <si>
    <r>
      <rPr>
        <sz val="10"/>
        <rFont val="Century Schoolbook"/>
        <family val="1"/>
      </rPr>
      <t>1.-</t>
    </r>
    <r>
      <rPr>
        <sz val="10"/>
        <rFont val="Arial Narrow"/>
        <family val="2"/>
      </rPr>
      <t xml:space="preserve"> Se realizará una matriz que servirá para el primer y segundo semestre.</t>
    </r>
  </si>
  <si>
    <r>
      <rPr>
        <sz val="10"/>
        <rFont val="Century Schoolbook"/>
        <family val="1"/>
      </rPr>
      <t>1.-</t>
    </r>
    <r>
      <rPr>
        <sz val="10"/>
        <rFont val="Arial Narrow"/>
        <family val="2"/>
      </rPr>
      <t xml:space="preserve"> Las convocatorias a Consejo Directivo se realizarán una o dos al mes, dependiendo de la necesidad.</t>
    </r>
  </si>
  <si>
    <r>
      <rPr>
        <sz val="10"/>
        <rFont val="Century Schoolbook"/>
        <family val="1"/>
      </rPr>
      <t>1.-</t>
    </r>
    <r>
      <rPr>
        <sz val="10"/>
        <rFont val="Arial Narrow"/>
        <family val="2"/>
      </rPr>
      <t xml:space="preserve"> Se realizará el POA, en caso de ser necesario se efectuará un Reajuste.</t>
    </r>
  </si>
  <si>
    <t>611000006007183</t>
  </si>
  <si>
    <t>611000006006840</t>
  </si>
  <si>
    <t>611000006031302</t>
  </si>
  <si>
    <t>CEPILLO PARA SANITARIO CON BASE PLÁSTICA*</t>
  </si>
  <si>
    <t>NAFTALINA X KILO</t>
  </si>
  <si>
    <t>JERGA DE LIMPIEZA PARA PISO</t>
  </si>
  <si>
    <t>* Ing. Abrahan Cervantes Alava,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t>
  </si>
  <si>
    <r>
      <rPr>
        <b/>
        <sz val="9"/>
        <rFont val="Century Schoolbook"/>
        <family val="1"/>
      </rPr>
      <t>1.-</t>
    </r>
    <r>
      <rPr>
        <sz val="10"/>
        <rFont val="Arial Narrow"/>
        <family val="2"/>
      </rPr>
      <t xml:space="preserve"> Elaborar e ingresar al SIUTMACH el Distributivo Académico de Facultad.
</t>
    </r>
    <r>
      <rPr>
        <b/>
        <sz val="9"/>
        <rFont val="Century Schoolbook"/>
        <family val="1"/>
      </rPr>
      <t>2.-</t>
    </r>
    <r>
      <rPr>
        <sz val="10"/>
        <rFont val="Arial Narrow"/>
        <family val="2"/>
      </rPr>
      <t xml:space="preserve"> Elaborar Calendario Académico.
</t>
    </r>
    <r>
      <rPr>
        <b/>
        <sz val="9"/>
        <rFont val="Century Schoolbook"/>
        <family val="1"/>
      </rPr>
      <t>3.-</t>
    </r>
    <r>
      <rPr>
        <sz val="10"/>
        <rFont val="Arial Narrow"/>
        <family val="2"/>
      </rPr>
      <t xml:space="preserve"> Organizar y convocar a reuniones de comisión académica.
</t>
    </r>
  </si>
  <si>
    <t>* Ing. Abrahan Cervantes Alava,
  Subdecano FCA
* Lcda. Rosa Hernández,
  Analista Administrativo de Subdecanato FCA
* Profesores Pares Evaluadores
* Profesores responsables ingresar información</t>
  </si>
  <si>
    <t>DEBIDO AL ESTADO DE EXCEPCION POR PANDEMIA COVID Y POR AJUSTE AL TECHO PRESUPUESTARIO SE MODIFICO ESTE PROCESO, YA NO SERAN DOS EN EL AÑO, SOLO UNO Y 60 PROFESORES EN TOTAL.</t>
  </si>
  <si>
    <r>
      <rPr>
        <b/>
        <sz val="9"/>
        <rFont val="Century Schoolbook"/>
        <family val="1"/>
      </rPr>
      <t>1.-</t>
    </r>
    <r>
      <rPr>
        <sz val="10"/>
        <rFont val="Arial Narrow"/>
        <family val="2"/>
      </rPr>
      <t xml:space="preserve"> Realizar listado de carpetas de archivos
</t>
    </r>
    <r>
      <rPr>
        <b/>
        <sz val="9"/>
        <rFont val="Century Schoolbook"/>
        <family val="1"/>
      </rPr>
      <t>2.-</t>
    </r>
    <r>
      <rPr>
        <sz val="10"/>
        <rFont val="Arial Narrow"/>
        <family val="2"/>
      </rPr>
      <t xml:space="preserve"> Etiquetar las carpetas.
</t>
    </r>
    <r>
      <rPr>
        <b/>
        <sz val="9"/>
        <rFont val="Century Schoolbook"/>
        <family val="1"/>
      </rPr>
      <t>3.-</t>
    </r>
    <r>
      <rPr>
        <sz val="10"/>
        <rFont val="Arial Narrow"/>
        <family val="2"/>
      </rPr>
      <t xml:space="preserve"> Enviar la documentación al Archivo Intermedio.</t>
    </r>
  </si>
  <si>
    <r>
      <t xml:space="preserve">Fecha de entrega:     </t>
    </r>
    <r>
      <rPr>
        <sz val="12"/>
        <color theme="1"/>
        <rFont val="Century Schoolbook"/>
        <family val="1"/>
      </rPr>
      <t>23/07/2020</t>
    </r>
  </si>
  <si>
    <r>
      <rPr>
        <b/>
        <sz val="9"/>
        <rFont val="Century Schoolbook"/>
        <family val="1"/>
      </rPr>
      <t>1.-</t>
    </r>
    <r>
      <rPr>
        <sz val="10"/>
        <rFont val="Arial Narrow"/>
        <family val="1"/>
      </rPr>
      <t xml:space="preserve"> Elaborar el Reporte de validación de las directrices: Estatuto, Reglamentos, Resoluciones HCU, HCD, Cronogramas.
</t>
    </r>
    <r>
      <rPr>
        <b/>
        <sz val="9"/>
        <rFont val="Century Schoolbook"/>
        <family val="1"/>
      </rPr>
      <t>2.-</t>
    </r>
    <r>
      <rPr>
        <sz val="10"/>
        <rFont val="Arial Narrow"/>
        <family val="1"/>
      </rPr>
      <t xml:space="preserve"> Receptar documentos y correos con disposiciones, notificaciones, para enviar al personal docente, servidores y estudiantes FCA.</t>
    </r>
  </si>
  <si>
    <r>
      <rPr>
        <b/>
        <sz val="9"/>
        <rFont val="Century Schoolbook"/>
        <family val="1"/>
      </rPr>
      <t>1.-</t>
    </r>
    <r>
      <rPr>
        <sz val="10"/>
        <rFont val="Arial Narrow"/>
        <family val="1"/>
      </rPr>
      <t xml:space="preserve"> Receptar las comunicaciones y notificaciones de las autoridades y/o organismos externos de educación superior.
</t>
    </r>
    <r>
      <rPr>
        <b/>
        <sz val="9"/>
        <rFont val="Century Schoolbook"/>
        <family val="1"/>
      </rPr>
      <t>2.-</t>
    </r>
    <r>
      <rPr>
        <sz val="10"/>
        <rFont val="Arial Narrow"/>
        <family val="1"/>
      </rPr>
      <t xml:space="preserve"> Redactar, remitir y supervisar la ejecución de los procesos administrativos y académicos.
</t>
    </r>
    <r>
      <rPr>
        <b/>
        <sz val="9"/>
        <rFont val="Century Schoolbook"/>
        <family val="1"/>
      </rPr>
      <t>3.-</t>
    </r>
    <r>
      <rPr>
        <sz val="10"/>
        <rFont val="Arial Narrow"/>
        <family val="1"/>
      </rPr>
      <t xml:space="preserve"> Planificar y organizar la distribución de espacios físicos para cubículos y equipos informáticos, para la actividad presencial.
</t>
    </r>
    <r>
      <rPr>
        <b/>
        <sz val="9"/>
        <rFont val="Century Schoolbook"/>
        <family val="1"/>
      </rPr>
      <t>4.-</t>
    </r>
    <r>
      <rPr>
        <sz val="10"/>
        <rFont val="Arial Narrow"/>
        <family val="1"/>
      </rPr>
      <t xml:space="preserve"> Planificar y supervisar la ejecución del Plan de retorno al trabajo, por la Pandemia COVIT-</t>
    </r>
    <r>
      <rPr>
        <sz val="10"/>
        <rFont val="Century Schoolbook"/>
        <family val="1"/>
      </rPr>
      <t>19</t>
    </r>
    <r>
      <rPr>
        <sz val="10"/>
        <rFont val="Arial Narrow"/>
        <family val="1"/>
      </rPr>
      <t>, con aplicación de los protocolos de bioseguridad.</t>
    </r>
  </si>
  <si>
    <r>
      <rPr>
        <b/>
        <sz val="9"/>
        <rFont val="Century Schoolbook"/>
        <family val="1"/>
      </rPr>
      <t>1.-</t>
    </r>
    <r>
      <rPr>
        <sz val="10"/>
        <rFont val="Arial Narrow"/>
        <family val="1"/>
      </rPr>
      <t xml:space="preserve"> Matriz del estado actual de los procesos administrativos y académicos.
</t>
    </r>
    <r>
      <rPr>
        <b/>
        <sz val="9"/>
        <rFont val="Century Schoolbook"/>
        <family val="1"/>
      </rPr>
      <t>2.-</t>
    </r>
    <r>
      <rPr>
        <sz val="10"/>
        <rFont val="Arial Narrow"/>
        <family val="1"/>
      </rPr>
      <t xml:space="preserve"> Mallas Curriculares en vigencia de cada carrera.
</t>
    </r>
    <r>
      <rPr>
        <b/>
        <sz val="9"/>
        <rFont val="Century Schoolbook"/>
        <family val="1"/>
      </rPr>
      <t>3.-</t>
    </r>
    <r>
      <rPr>
        <sz val="10"/>
        <rFont val="Arial Narrow"/>
        <family val="1"/>
      </rPr>
      <t xml:space="preserve"> Oficios remitidos para consejo directivo para modificación de carreras o modalidades de estudio de la Facultad.
</t>
    </r>
    <r>
      <rPr>
        <b/>
        <sz val="9"/>
        <rFont val="Century Schoolbook"/>
        <family val="1"/>
      </rPr>
      <t>4.-</t>
    </r>
    <r>
      <rPr>
        <sz val="10"/>
        <rFont val="Arial Narrow"/>
        <family val="1"/>
      </rPr>
      <t xml:space="preserve"> Proyecto de investigación cerrado y vinculación elaborado.
</t>
    </r>
    <r>
      <rPr>
        <b/>
        <sz val="9"/>
        <rFont val="Century Schoolbook"/>
        <family val="1"/>
      </rPr>
      <t>5.-</t>
    </r>
    <r>
      <rPr>
        <sz val="10"/>
        <rFont val="Arial Narrow"/>
        <family val="1"/>
      </rPr>
      <t xml:space="preserve"> Informes de actividades de limpieza y desinfección.</t>
    </r>
  </si>
  <si>
    <r>
      <rPr>
        <b/>
        <sz val="9"/>
        <rFont val="Century Schoolbook"/>
        <family val="1"/>
      </rPr>
      <t>1.-</t>
    </r>
    <r>
      <rPr>
        <sz val="10"/>
        <rFont val="Arial Narrow"/>
        <family val="1"/>
      </rPr>
      <t xml:space="preserve"> Reporte de Resoluciones adoptadas por Consejo Directivo.</t>
    </r>
  </si>
  <si>
    <r>
      <rPr>
        <b/>
        <sz val="9"/>
        <rFont val="Century Schoolbook"/>
        <family val="1"/>
      </rPr>
      <t xml:space="preserve">1.- </t>
    </r>
    <r>
      <rPr>
        <sz val="10"/>
        <rFont val="Arial Narrow"/>
        <family val="1"/>
      </rPr>
      <t>Elaborar el Reporte de Resoluciones adoptadas por Consejo Directivo.</t>
    </r>
  </si>
  <si>
    <r>
      <rPr>
        <b/>
        <sz val="9"/>
        <rFont val="Century Schoolbook"/>
        <family val="1"/>
      </rPr>
      <t>1.-</t>
    </r>
    <r>
      <rPr>
        <sz val="10"/>
        <rFont val="Arial Narrow"/>
        <family val="1"/>
      </rPr>
      <t xml:space="preserve"> Matriz de Control y Supervisión de los Servidores.
</t>
    </r>
    <r>
      <rPr>
        <b/>
        <sz val="9"/>
        <rFont val="Century Schoolbook"/>
        <family val="1"/>
      </rPr>
      <t>2.-</t>
    </r>
    <r>
      <rPr>
        <sz val="10"/>
        <rFont val="Arial Narrow"/>
        <family val="1"/>
      </rPr>
      <t xml:space="preserve"> Oficio de servidores solicitando permiso.
</t>
    </r>
    <r>
      <rPr>
        <b/>
        <sz val="9"/>
        <rFont val="Century Schoolbook"/>
        <family val="1"/>
      </rPr>
      <t>3.-</t>
    </r>
    <r>
      <rPr>
        <sz val="10"/>
        <rFont val="Arial Narrow"/>
        <family val="1"/>
      </rPr>
      <t xml:space="preserve"> Informes de cumplimiento de los docentes, servidores en teletrabajo y presencial.</t>
    </r>
  </si>
  <si>
    <r>
      <rPr>
        <b/>
        <sz val="9"/>
        <rFont val="Century Schoolbook"/>
        <family val="1"/>
      </rPr>
      <t>1.-</t>
    </r>
    <r>
      <rPr>
        <sz val="10"/>
        <rFont val="Arial Narrow"/>
        <family val="1"/>
      </rPr>
      <t xml:space="preserve"> Receptar las solicitudes de permiso del personal administrativo y académico.
</t>
    </r>
    <r>
      <rPr>
        <b/>
        <sz val="9"/>
        <rFont val="Century Schoolbook"/>
        <family val="1"/>
      </rPr>
      <t>2.-</t>
    </r>
    <r>
      <rPr>
        <sz val="10"/>
        <rFont val="Arial Narrow"/>
        <family val="1"/>
      </rPr>
      <t xml:space="preserve"> Redactar y tramitar ante autoridades las solicitudes de permiso, licencias y avales por parte de los docentes y servidores.</t>
    </r>
  </si>
  <si>
    <r>
      <rPr>
        <b/>
        <sz val="9"/>
        <rFont val="Century Schoolbook"/>
        <family val="1"/>
      </rPr>
      <t>1.-</t>
    </r>
    <r>
      <rPr>
        <sz val="10"/>
        <rFont val="Arial Narrow"/>
        <family val="1"/>
      </rPr>
      <t xml:space="preserve"> Matriz de Control y Supervisión a la ejecución de las convocatorias a los consejos de Facultad.</t>
    </r>
  </si>
  <si>
    <r>
      <rPr>
        <b/>
        <sz val="9"/>
        <rFont val="Century Schoolbook"/>
        <family val="1"/>
      </rPr>
      <t>1.-</t>
    </r>
    <r>
      <rPr>
        <sz val="10"/>
        <rFont val="Arial Narrow"/>
        <family val="1"/>
      </rPr>
      <t xml:space="preserve"> Control y Supervisión a la ejecución de las convocatorias a Consejo Directivo, con orden del día.</t>
    </r>
  </si>
  <si>
    <r>
      <rPr>
        <b/>
        <sz val="9"/>
        <rFont val="Century Schoolbook"/>
        <family val="1"/>
      </rPr>
      <t>1.-</t>
    </r>
    <r>
      <rPr>
        <sz val="10"/>
        <rFont val="Arial Narrow"/>
        <family val="1"/>
      </rPr>
      <t xml:space="preserve"> Plan Operativo Anual - Reajustes y Evaluación del POA 1er y 2do Semestre.
</t>
    </r>
    <r>
      <rPr>
        <b/>
        <sz val="9"/>
        <rFont val="Century Schoolbook"/>
        <family val="1"/>
      </rPr>
      <t>2.-</t>
    </r>
    <r>
      <rPr>
        <sz val="10"/>
        <rFont val="Arial Narrow"/>
        <family val="1"/>
      </rPr>
      <t xml:space="preserve"> Informes de necesidades, requerimientos, formularios y oficios de solicitud de procesos de adquisición de bienes y/o servicios.
</t>
    </r>
    <r>
      <rPr>
        <b/>
        <sz val="9"/>
        <rFont val="Century Schoolbook"/>
        <family val="1"/>
      </rPr>
      <t>3.-</t>
    </r>
    <r>
      <rPr>
        <sz val="10"/>
        <rFont val="Arial Narrow"/>
        <family val="1"/>
      </rPr>
      <t xml:space="preserve"> Registro de control de materiales, equipos de bienes muebles.</t>
    </r>
  </si>
  <si>
    <r>
      <rPr>
        <b/>
        <sz val="9"/>
        <rFont val="Century Schoolbook"/>
        <family val="1"/>
      </rPr>
      <t>1.-</t>
    </r>
    <r>
      <rPr>
        <sz val="10"/>
        <rFont val="Arial Narrow"/>
        <family val="1"/>
      </rPr>
      <t xml:space="preserve"> Consolidar el POA y la Programación de necesidades de Recursos de la Facultad y remitir el POA a la Dirección de Planificación.
</t>
    </r>
    <r>
      <rPr>
        <b/>
        <sz val="9"/>
        <rFont val="Century Schoolbook"/>
        <family val="1"/>
      </rPr>
      <t>2.-</t>
    </r>
    <r>
      <rPr>
        <sz val="10"/>
        <rFont val="Arial Narrow"/>
        <family val="1"/>
      </rPr>
      <t xml:space="preserve"> Gestionar a través de Decanato la aprobación y modificaciones al POA y a la Programación de necesidades de Recursos.
</t>
    </r>
    <r>
      <rPr>
        <b/>
        <sz val="9"/>
        <rFont val="Century Schoolbook"/>
        <family val="1"/>
      </rPr>
      <t>3.-</t>
    </r>
    <r>
      <rPr>
        <sz val="10"/>
        <rFont val="Arial Narrow"/>
        <family val="1"/>
      </rPr>
      <t xml:space="preserve"> Elaborar y gestionar los requerimientos, cotizaciones de compra de bienes y/o servicios.
</t>
    </r>
    <r>
      <rPr>
        <b/>
        <sz val="9"/>
        <rFont val="Century Schoolbook"/>
        <family val="1"/>
      </rPr>
      <t>4.-</t>
    </r>
    <r>
      <rPr>
        <sz val="10"/>
        <rFont val="Arial Narrow"/>
        <family val="1"/>
      </rPr>
      <t xml:space="preserve"> Controlar la custodia y distribución de suministros de aseo y oficina.
</t>
    </r>
    <r>
      <rPr>
        <b/>
        <sz val="9"/>
        <rFont val="Century Schoolbook"/>
        <family val="1"/>
      </rPr>
      <t>5.-</t>
    </r>
    <r>
      <rPr>
        <sz val="10"/>
        <rFont val="Arial Narrow"/>
        <family val="1"/>
      </rPr>
      <t xml:space="preserve"> Subir en forma digital los medios de verificación para la Evaluación del POA.</t>
    </r>
  </si>
  <si>
    <r>
      <rPr>
        <b/>
        <sz val="9"/>
        <rFont val="Century Schoolbook"/>
        <family val="1"/>
      </rPr>
      <t>1.-</t>
    </r>
    <r>
      <rPr>
        <sz val="10"/>
        <rFont val="Arial Narrow"/>
        <family val="1"/>
      </rPr>
      <t xml:space="preserve"> Inventario Documental.</t>
    </r>
  </si>
  <si>
    <r>
      <rPr>
        <b/>
        <sz val="9"/>
        <rFont val="Century Schoolbook"/>
        <family val="1"/>
      </rPr>
      <t>1.-</t>
    </r>
    <r>
      <rPr>
        <sz val="10"/>
        <rFont val="Arial Narrow"/>
        <family val="1"/>
      </rPr>
      <t xml:space="preserve"> Realizar un listado de documentos para archivar. (una vez terminado el año).
</t>
    </r>
    <r>
      <rPr>
        <b/>
        <sz val="9"/>
        <rFont val="Century Schoolbook"/>
        <family val="1"/>
      </rPr>
      <t>2.-</t>
    </r>
    <r>
      <rPr>
        <sz val="10"/>
        <rFont val="Arial Narrow"/>
        <family val="1"/>
      </rPr>
      <t xml:space="preserve"> Etiquetar los documentos con sus nombres en carpetas folders de cartulina y archivadores de cartón plegable. (en los 3 primeros meses del siguiente año, junto con el listado de documentos para archivar).
</t>
    </r>
    <r>
      <rPr>
        <b/>
        <sz val="9"/>
        <rFont val="Century Schoolbook"/>
        <family val="1"/>
      </rPr>
      <t>3.-</t>
    </r>
    <r>
      <rPr>
        <sz val="10"/>
        <rFont val="Arial Narrow"/>
        <family val="1"/>
      </rPr>
      <t xml:space="preserve"> Enviar la documentación al Archivo Intermedio, esta actividad se la realiza (cada </t>
    </r>
    <r>
      <rPr>
        <sz val="10"/>
        <rFont val="Century Schoolbook"/>
        <family val="1"/>
      </rPr>
      <t>5</t>
    </r>
    <r>
      <rPr>
        <sz val="10"/>
        <rFont val="Arial Narrow"/>
        <family val="1"/>
      </rPr>
      <t xml:space="preserve"> años).</t>
    </r>
  </si>
  <si>
    <r>
      <rPr>
        <b/>
        <sz val="9"/>
        <rFont val="Century Schoolbook"/>
        <family val="1"/>
      </rPr>
      <t>1.-</t>
    </r>
    <r>
      <rPr>
        <sz val="10"/>
        <rFont val="Arial Narrow"/>
        <family val="2"/>
      </rPr>
      <t xml:space="preserve"> Reporte del estado actual de la Emisión o actualización de procedimientos Académicos internos.
</t>
    </r>
    <r>
      <rPr>
        <b/>
        <sz val="9"/>
        <rFont val="Century Schoolbook"/>
        <family val="1"/>
      </rPr>
      <t>2.-</t>
    </r>
    <r>
      <rPr>
        <sz val="10"/>
        <rFont val="Arial Narrow"/>
        <family val="2"/>
      </rPr>
      <t xml:space="preserve"> Reporte de Correos electrónicos enviados y recibidos.
</t>
    </r>
    <r>
      <rPr>
        <b/>
        <sz val="9"/>
        <rFont val="Century Schoolbook"/>
        <family val="1"/>
      </rPr>
      <t>3.-</t>
    </r>
    <r>
      <rPr>
        <sz val="10"/>
        <rFont val="Arial Narrow"/>
        <family val="2"/>
      </rPr>
      <t xml:space="preserve"> Reporte de Oficios elaborados ingresados al SIUTMACH.
</t>
    </r>
    <r>
      <rPr>
        <b/>
        <sz val="9"/>
        <rFont val="Century Schoolbook"/>
        <family val="1"/>
      </rPr>
      <t>4.-</t>
    </r>
    <r>
      <rPr>
        <sz val="10"/>
        <rFont val="Arial Narrow"/>
        <family val="2"/>
      </rPr>
      <t xml:space="preserve"> Reporte de Oficios recibidos ingresados SIUTMACH.
</t>
    </r>
    <r>
      <rPr>
        <b/>
        <sz val="9"/>
        <rFont val="Century Schoolbook"/>
        <family val="1"/>
      </rPr>
      <t>5.-</t>
    </r>
    <r>
      <rPr>
        <sz val="10"/>
        <rFont val="Arial Narrow"/>
        <family val="2"/>
      </rPr>
      <t xml:space="preserve"> Agenda del subdecanato.
</t>
    </r>
    <r>
      <rPr>
        <b/>
        <sz val="9"/>
        <rFont val="Century Schoolbook"/>
        <family val="1"/>
      </rPr>
      <t>6.-</t>
    </r>
    <r>
      <rPr>
        <sz val="10"/>
        <rFont val="Arial Narrow"/>
        <family val="2"/>
      </rPr>
      <t xml:space="preserve"> Matriz de Capacitación Docente.
</t>
    </r>
    <r>
      <rPr>
        <b/>
        <i/>
        <sz val="9"/>
        <rFont val="Century Schoolbook"/>
        <family val="1"/>
      </rPr>
      <t>7.-</t>
    </r>
    <r>
      <rPr>
        <sz val="10"/>
        <rFont val="Arial Narrow"/>
        <family val="2"/>
      </rPr>
      <t xml:space="preserve"> Matriz de Publicaciones del personal docente.
</t>
    </r>
    <r>
      <rPr>
        <b/>
        <sz val="9"/>
        <rFont val="Century Schoolbook"/>
        <family val="1"/>
      </rPr>
      <t>8.-</t>
    </r>
    <r>
      <rPr>
        <sz val="10"/>
        <rFont val="Arial Narrow"/>
        <family val="2"/>
      </rPr>
      <t xml:space="preserve"> Matriz de responsables de colectivos.</t>
    </r>
  </si>
  <si>
    <r>
      <rPr>
        <b/>
        <sz val="9"/>
        <rFont val="Century Schoolbook"/>
        <family val="1"/>
      </rPr>
      <t>1.-</t>
    </r>
    <r>
      <rPr>
        <sz val="10"/>
        <rFont val="Arial Narrow"/>
        <family val="1"/>
      </rPr>
      <t xml:space="preserve"> Reporte de validación de las directrices.
</t>
    </r>
    <r>
      <rPr>
        <b/>
        <sz val="9"/>
        <rFont val="Century Schoolbook"/>
        <family val="1"/>
      </rPr>
      <t>2.-</t>
    </r>
    <r>
      <rPr>
        <sz val="10"/>
        <rFont val="Arial Narrow"/>
        <family val="1"/>
      </rPr>
      <t xml:space="preserve"> Documentos y correos recibidos con disposiciones emanadas de autoridades en formato digital.</t>
    </r>
  </si>
  <si>
    <r>
      <rPr>
        <b/>
        <sz val="9"/>
        <rFont val="Century Schoolbook"/>
        <family val="1"/>
      </rPr>
      <t xml:space="preserve">1.- </t>
    </r>
    <r>
      <rPr>
        <sz val="10"/>
        <rFont val="Arial Narrow"/>
        <family val="2"/>
      </rPr>
      <t xml:space="preserve">Reporte del estado actual de la supervisión a la ejecución de los procesos académicos.
</t>
    </r>
    <r>
      <rPr>
        <b/>
        <sz val="9"/>
        <rFont val="Century Schoolbook"/>
        <family val="1"/>
      </rPr>
      <t>2.-</t>
    </r>
    <r>
      <rPr>
        <sz val="10"/>
        <rFont val="Arial Narrow"/>
        <family val="2"/>
      </rPr>
      <t xml:space="preserve"> Actas de Comisión Académica.
</t>
    </r>
    <r>
      <rPr>
        <b/>
        <sz val="9"/>
        <rFont val="Century Schoolbook"/>
        <family val="1"/>
      </rPr>
      <t>3.-</t>
    </r>
    <r>
      <rPr>
        <sz val="10"/>
        <rFont val="Arial Narrow"/>
        <family val="2"/>
      </rPr>
      <t xml:space="preserve"> Convocatorias a sesiones de trabajo.</t>
    </r>
  </si>
  <si>
    <r>
      <rPr>
        <b/>
        <sz val="9"/>
        <rFont val="Century Schoolbook"/>
        <family val="1"/>
      </rPr>
      <t>1.-</t>
    </r>
    <r>
      <rPr>
        <sz val="10"/>
        <rFont val="Arial Narrow"/>
        <family val="2"/>
      </rPr>
      <t xml:space="preserve"> Reporte del estado actual del resultado y avances de los procesos de investigación y vinculación con la sociedad.
</t>
    </r>
    <r>
      <rPr>
        <b/>
        <sz val="9"/>
        <rFont val="Century Schoolbook"/>
        <family val="1"/>
      </rPr>
      <t>2.-</t>
    </r>
    <r>
      <rPr>
        <sz val="10"/>
        <rFont val="Arial Narrow"/>
        <family val="2"/>
      </rPr>
      <t xml:space="preserve"> Actas de Comisión Académica
</t>
    </r>
    <r>
      <rPr>
        <b/>
        <sz val="9"/>
        <rFont val="Century Schoolbook"/>
        <family val="1"/>
      </rPr>
      <t>3.-</t>
    </r>
    <r>
      <rPr>
        <sz val="10"/>
        <rFont val="Arial Narrow"/>
        <family val="2"/>
      </rPr>
      <t xml:space="preserve"> Convocatorias a sesiones de trabajo.</t>
    </r>
  </si>
  <si>
    <r>
      <rPr>
        <b/>
        <sz val="9"/>
        <rFont val="Century Schoolbook"/>
        <family val="1"/>
      </rPr>
      <t>1.-</t>
    </r>
    <r>
      <rPr>
        <sz val="10"/>
        <rFont val="Arial Narrow"/>
        <family val="2"/>
      </rPr>
      <t xml:space="preserve"> Reporte de Documentos de planificación académica y curricular entregados.
</t>
    </r>
    <r>
      <rPr>
        <b/>
        <sz val="9"/>
        <rFont val="Century Schoolbook"/>
        <family val="1"/>
      </rPr>
      <t>2.-</t>
    </r>
    <r>
      <rPr>
        <sz val="10"/>
        <rFont val="Arial Narrow"/>
        <family val="2"/>
      </rPr>
      <t xml:space="preserve"> Resoluciones de aprobación del Consejo Directivo.
</t>
    </r>
    <r>
      <rPr>
        <b/>
        <sz val="9"/>
        <rFont val="Century Schoolbook"/>
        <family val="1"/>
      </rPr>
      <t>3.-</t>
    </r>
    <r>
      <rPr>
        <sz val="10"/>
        <rFont val="Arial Narrow"/>
        <family val="2"/>
      </rPr>
      <t xml:space="preserve"> Actas de Comisión Académica.
</t>
    </r>
    <r>
      <rPr>
        <b/>
        <sz val="9"/>
        <rFont val="Century Schoolbook"/>
        <family val="1"/>
      </rPr>
      <t>4.-</t>
    </r>
    <r>
      <rPr>
        <sz val="10"/>
        <rFont val="Arial Narrow"/>
        <family val="2"/>
      </rPr>
      <t xml:space="preserve"> Libro de convocatorias, registro de asistencia.</t>
    </r>
  </si>
  <si>
    <r>
      <rPr>
        <b/>
        <sz val="9"/>
        <rFont val="Century Schoolbook"/>
        <family val="1"/>
      </rPr>
      <t>1.-</t>
    </r>
    <r>
      <rPr>
        <sz val="10"/>
        <rFont val="Arial Narrow"/>
        <family val="2"/>
      </rPr>
      <t xml:space="preserve"> Informe de cumplimiento del proceso de evaluación integral del desempeño docente.
</t>
    </r>
    <r>
      <rPr>
        <b/>
        <sz val="9"/>
        <rFont val="Century Schoolbook"/>
        <family val="1"/>
      </rPr>
      <t>2.-</t>
    </r>
    <r>
      <rPr>
        <sz val="10"/>
        <rFont val="Arial Narrow"/>
        <family val="2"/>
      </rPr>
      <t xml:space="preserve"> Resolución del Consejo Universitario del cronograma del proceso evaluación.
</t>
    </r>
    <r>
      <rPr>
        <b/>
        <sz val="9"/>
        <rFont val="Century Schoolbook"/>
        <family val="1"/>
      </rPr>
      <t>3.-</t>
    </r>
    <r>
      <rPr>
        <sz val="10"/>
        <rFont val="Arial Narrow"/>
        <family val="2"/>
      </rPr>
      <t xml:space="preserve"> Acta Comisión Académica.
</t>
    </r>
    <r>
      <rPr>
        <b/>
        <sz val="9"/>
        <rFont val="Century Schoolbook"/>
        <family val="1"/>
      </rPr>
      <t>4.-</t>
    </r>
    <r>
      <rPr>
        <sz val="10"/>
        <rFont val="Arial Narrow"/>
        <family val="2"/>
      </rPr>
      <t xml:space="preserve"> Resolución del Consejo Directivo que aprueba Comisiones pares de evaluación.
</t>
    </r>
    <r>
      <rPr>
        <b/>
        <sz val="9"/>
        <rFont val="Century Schoolbook"/>
        <family val="1"/>
      </rPr>
      <t>5.-</t>
    </r>
    <r>
      <rPr>
        <sz val="10"/>
        <rFont val="Arial Narrow"/>
        <family val="2"/>
      </rPr>
      <t xml:space="preserve"> Oficios comunicando designación a profesores como pares evaluadores.
</t>
    </r>
    <r>
      <rPr>
        <b/>
        <sz val="9"/>
        <rFont val="Century Schoolbook"/>
        <family val="1"/>
      </rPr>
      <t>6.-</t>
    </r>
    <r>
      <rPr>
        <sz val="10"/>
        <rFont val="Arial Narrow"/>
        <family val="2"/>
      </rPr>
      <t xml:space="preserve"> Oficios comunicando a docentes designados para ingresar información al SIUTMACH.
</t>
    </r>
    <r>
      <rPr>
        <b/>
        <sz val="9"/>
        <rFont val="Century Schoolbook"/>
        <family val="1"/>
      </rPr>
      <t>7.-</t>
    </r>
    <r>
      <rPr>
        <sz val="10"/>
        <rFont val="Arial Narrow"/>
        <family val="2"/>
      </rPr>
      <t xml:space="preserve"> Oficio al Rectorado comunicando apelaciones.
</t>
    </r>
    <r>
      <rPr>
        <b/>
        <sz val="9"/>
        <rFont val="Century Schoolbook"/>
        <family val="1"/>
      </rPr>
      <t>8.-</t>
    </r>
    <r>
      <rPr>
        <sz val="10"/>
        <rFont val="Arial Narrow"/>
        <family val="2"/>
      </rPr>
      <t xml:space="preserve"> Oficio al Consejo Directivo comunicando docentes mejores puntuados.
</t>
    </r>
    <r>
      <rPr>
        <b/>
        <sz val="9"/>
        <rFont val="Century Schoolbook"/>
        <family val="1"/>
      </rPr>
      <t>9.-</t>
    </r>
    <r>
      <rPr>
        <sz val="10"/>
        <rFont val="Arial Narrow"/>
        <family val="2"/>
      </rPr>
      <t xml:space="preserve"> Registro de entrega de certificados a los docentes mejores puntuados.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</si>
  <si>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 xml:space="preserve">6.- </t>
    </r>
    <r>
      <rPr>
        <sz val="10"/>
        <rFont val="Arial Narrow"/>
        <family val="2"/>
      </rPr>
      <t>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</si>
  <si>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Inventario de bienes del Laboratorio.
</t>
    </r>
    <r>
      <rPr>
        <b/>
        <sz val="9"/>
        <rFont val="Century Schoolbook"/>
        <family val="1"/>
      </rPr>
      <t>3.-</t>
    </r>
    <r>
      <rPr>
        <sz val="10"/>
        <rFont val="Arial Narrow"/>
        <family val="2"/>
      </rPr>
      <t xml:space="preserve"> Registro de limpieza del laboratorio.
</t>
    </r>
    <r>
      <rPr>
        <b/>
        <sz val="9"/>
        <rFont val="Century Schoolbook"/>
        <family val="1"/>
      </rPr>
      <t>4.-</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5.-</t>
    </r>
    <r>
      <rPr>
        <sz val="10"/>
        <rFont val="Arial Narrow"/>
        <family val="2"/>
      </rPr>
      <t xml:space="preserve"> Registros de uso del laboratorio, uso de reactivos, uso de equipos y materiales.</t>
    </r>
  </si>
  <si>
    <r>
      <rPr>
        <b/>
        <sz val="9"/>
        <rFont val="Century Schoolbook"/>
        <family val="1"/>
      </rPr>
      <t>1.-</t>
    </r>
    <r>
      <rPr>
        <sz val="10"/>
        <rFont val="Arial Narrow"/>
        <family val="2"/>
      </rPr>
      <t xml:space="preserve"> Registros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y la Estación.
</t>
    </r>
    <r>
      <rPr>
        <b/>
        <sz val="9"/>
        <rFont val="Century Schoolbook"/>
        <family val="1"/>
      </rPr>
      <t>4.-</t>
    </r>
    <r>
      <rPr>
        <sz val="10"/>
        <rFont val="Arial Narrow"/>
        <family val="2"/>
      </rPr>
      <t xml:space="preserve"> Inventario actualizado de bienes del Laboratorio.
</t>
    </r>
    <r>
      <rPr>
        <b/>
        <sz val="9"/>
        <rFont val="Century Schoolbook"/>
        <family val="1"/>
      </rPr>
      <t>5.-</t>
    </r>
    <r>
      <rPr>
        <sz val="10"/>
        <rFont val="Arial Narrow"/>
        <family val="2"/>
      </rPr>
      <t xml:space="preserve"> Registro de limpieza del Laboratorio y la Estación.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y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</si>
  <si>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r>
      <rPr>
        <b/>
        <sz val="9"/>
        <rFont val="Century Schoolbook"/>
        <family val="1"/>
      </rPr>
      <t>1.-</t>
    </r>
    <r>
      <rPr>
        <sz val="10"/>
        <rFont val="Arial Narrow"/>
        <family val="2"/>
      </rPr>
      <t xml:space="preserve"> Elaborar lista de práctica según especialidad y guías de practicas.
</t>
    </r>
    <r>
      <rPr>
        <b/>
        <sz val="9"/>
        <rFont val="Century Schoolbook"/>
        <family val="1"/>
      </rPr>
      <t>2.-</t>
    </r>
    <r>
      <rPr>
        <sz val="10"/>
        <rFont val="Arial Narrow"/>
        <family val="2"/>
      </rPr>
      <t xml:space="preserve"> Elaborar y presentar el cronograma de mantenimiento de infraestructura y equipos del Laboratorio.
</t>
    </r>
    <r>
      <rPr>
        <b/>
        <sz val="9"/>
        <rFont val="Century Schoolbook"/>
        <family val="1"/>
      </rPr>
      <t>3.-</t>
    </r>
    <r>
      <rPr>
        <sz val="10"/>
        <rFont val="Arial Narrow"/>
        <family val="2"/>
      </rPr>
      <t xml:space="preserve"> Supervisar la limpieza de laboratorio.
</t>
    </r>
    <r>
      <rPr>
        <b/>
        <sz val="9"/>
        <rFont val="Century Schoolbook"/>
        <family val="1"/>
      </rPr>
      <t>4.-</t>
    </r>
    <r>
      <rPr>
        <sz val="10"/>
        <rFont val="Arial Narrow"/>
        <family val="2"/>
      </rPr>
      <t xml:space="preserve"> Elaborar y presentar el POA y la Programación de necesidades de recursos y Evaluación del POA al Subdecanato.
</t>
    </r>
    <r>
      <rPr>
        <b/>
        <sz val="9"/>
        <rFont val="Century Schoolbook"/>
        <family val="1"/>
      </rPr>
      <t>5.-</t>
    </r>
    <r>
      <rPr>
        <sz val="10"/>
        <rFont val="Arial Narrow"/>
        <family val="2"/>
      </rPr>
      <t xml:space="preserve"> Atender a usuarios internos y externos.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</si>
  <si>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Acta de constatación de bienes e Inventario de materiales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</si>
  <si>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
</t>
    </r>
    <r>
      <rPr>
        <b/>
        <sz val="9"/>
        <rFont val="Century Schoolbook"/>
        <family val="1"/>
      </rPr>
      <t>7.-</t>
    </r>
    <r>
      <rPr>
        <sz val="10"/>
        <rFont val="Arial Narrow"/>
        <family val="2"/>
      </rPr>
      <t xml:space="preserve"> registros de uso del laboratorio, uso de reactivos, uso de equipos y materiales.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</si>
  <si>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Solicitud del cronograma para el mantenimiento de infraestructura y equipos del Laboratorio.
</t>
    </r>
    <r>
      <rPr>
        <b/>
        <sz val="9"/>
        <rFont val="Century Schoolbook"/>
        <family val="1"/>
      </rPr>
      <t>3.-</t>
    </r>
    <r>
      <rPr>
        <sz val="10"/>
        <rFont val="Arial Narrow"/>
        <family val="2"/>
      </rPr>
      <t xml:space="preserve"> Inventario de bienes del Laboratorio.
</t>
    </r>
    <r>
      <rPr>
        <b/>
        <sz val="9"/>
        <rFont val="Century Schoolbook"/>
        <family val="1"/>
      </rPr>
      <t>4.-</t>
    </r>
    <r>
      <rPr>
        <sz val="10"/>
        <rFont val="Arial Narrow"/>
        <family val="2"/>
      </rPr>
      <t xml:space="preserve"> Registro de limpieza del laboratorio.
</t>
    </r>
    <r>
      <rPr>
        <b/>
        <sz val="9"/>
        <rFont val="Century Schoolbook"/>
        <family val="1"/>
      </rPr>
      <t>5.-</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6.-</t>
    </r>
    <r>
      <rPr>
        <sz val="10"/>
        <rFont val="Arial Narrow"/>
        <family val="2"/>
      </rPr>
      <t xml:space="preserve"> Registro de Atención a Usuarios.</t>
    </r>
  </si>
  <si>
    <r>
      <rPr>
        <b/>
        <sz val="9"/>
        <rFont val="Century Schoolbook"/>
        <family val="1"/>
      </rPr>
      <t>1.-</t>
    </r>
    <r>
      <rPr>
        <sz val="10"/>
        <rFont val="Arial Narrow"/>
        <family val="2"/>
      </rPr>
      <t xml:space="preserve"> Registros de practicas.
</t>
    </r>
    <r>
      <rPr>
        <b/>
        <sz val="9"/>
        <rFont val="Century Schoolbook"/>
        <family val="1"/>
      </rPr>
      <t>2.-</t>
    </r>
    <r>
      <rPr>
        <sz val="10"/>
        <rFont val="Arial Narrow"/>
        <family val="2"/>
      </rPr>
      <t xml:space="preserve"> Reporte de mantenimiento preventivo de los equipos a realizar (anexo: registros de Formularios de mantenimiento preventivo).
</t>
    </r>
    <r>
      <rPr>
        <b/>
        <sz val="9"/>
        <rFont val="Century Schoolbook"/>
        <family val="1"/>
      </rPr>
      <t>3.-</t>
    </r>
    <r>
      <rPr>
        <sz val="10"/>
        <rFont val="Arial Narrow"/>
        <family val="2"/>
      </rPr>
      <t xml:space="preserve"> Reporte de mantenimiento correctivo (anexo: registros de Formularios de mantenimiento correctivo).
</t>
    </r>
    <r>
      <rPr>
        <b/>
        <sz val="9"/>
        <rFont val="Century Schoolbook"/>
        <family val="1"/>
      </rPr>
      <t>4.-</t>
    </r>
    <r>
      <rPr>
        <sz val="10"/>
        <rFont val="Arial Narrow"/>
        <family val="2"/>
      </rPr>
      <t xml:space="preserve"> Reporte de Soporte técnico (anexo: registros de Formularios de Soporte Técnico).
</t>
    </r>
    <r>
      <rPr>
        <b/>
        <sz val="9"/>
        <rFont val="Century Schoolbook"/>
        <family val="1"/>
      </rPr>
      <t>5.-</t>
    </r>
    <r>
      <rPr>
        <sz val="10"/>
        <rFont val="Arial Narrow"/>
        <family val="2"/>
      </rPr>
      <t xml:space="preserve"> Inventario de bienes de las Salas TIC y Aula Virtual.
</t>
    </r>
    <r>
      <rPr>
        <b/>
        <sz val="9"/>
        <rFont val="Century Schoolbook"/>
        <family val="1"/>
      </rPr>
      <t>6.-</t>
    </r>
    <r>
      <rPr>
        <sz val="10"/>
        <rFont val="Arial Narrow"/>
        <family val="2"/>
      </rPr>
      <t xml:space="preserve"> Registro de limpieza de las Salas TIC y Aula Virtual.
</t>
    </r>
    <r>
      <rPr>
        <b/>
        <sz val="9"/>
        <rFont val="Century Schoolbook"/>
        <family val="1"/>
      </rPr>
      <t>7.-</t>
    </r>
    <r>
      <rPr>
        <sz val="10"/>
        <rFont val="Arial Narrow"/>
        <family val="2"/>
      </rPr>
      <t xml:space="preserve"> POA </t>
    </r>
    <r>
      <rPr>
        <sz val="10"/>
        <rFont val="Century Schoolbook"/>
        <family val="1"/>
      </rPr>
      <t>2020</t>
    </r>
    <r>
      <rPr>
        <sz val="10"/>
        <rFont val="Arial Narrow"/>
        <family val="2"/>
      </rPr>
      <t xml:space="preserve"> y Evaluaciones del POA de las Salas TIC y Aula Virtual.
</t>
    </r>
    <r>
      <rPr>
        <b/>
        <sz val="9"/>
        <rFont val="Century Schoolbook"/>
        <family val="1"/>
      </rPr>
      <t>8.-</t>
    </r>
    <r>
      <rPr>
        <sz val="10"/>
        <rFont val="Arial Narrow"/>
        <family val="2"/>
      </rPr>
      <t xml:space="preserve"> Registro de Atención a Usuarios.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</si>
  <si>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
</t>
    </r>
    <r>
      <rPr>
        <b/>
        <sz val="9"/>
        <rFont val="Century Schoolbook"/>
        <family val="1"/>
      </rPr>
      <t>3.-</t>
    </r>
    <r>
      <rPr>
        <sz val="10"/>
        <rFont val="Arial Narrow"/>
        <family val="2"/>
      </rPr>
      <t xml:space="preserve"> Oficio de entrega del Plan Operativo Anual y registro de evidencias ingresadas al drive respectivo.
</t>
    </r>
    <r>
      <rPr>
        <b/>
        <sz val="9"/>
        <rFont val="Century Schoolbook"/>
        <family val="1"/>
      </rPr>
      <t>4.-</t>
    </r>
    <r>
      <rPr>
        <sz val="10"/>
        <rFont val="Arial Narrow"/>
        <family val="2"/>
      </rPr>
      <t xml:space="preserve"> Resolución Consejo Universitario aprobación del POA.</t>
    </r>
  </si>
  <si>
    <r>
      <rPr>
        <b/>
        <sz val="9"/>
        <rFont val="Century Schoolbook"/>
        <family val="1"/>
      </rPr>
      <t>1.-</t>
    </r>
    <r>
      <rPr>
        <sz val="10"/>
        <rFont val="Arial Narrow"/>
        <family val="2"/>
      </rPr>
      <t xml:space="preserve"> Registro de emisión y notificación de convocatorias y actas de Consejo Directivo.</t>
    </r>
  </si>
  <si>
    <r>
      <rPr>
        <b/>
        <sz val="9"/>
        <rFont val="Century Schoolbook"/>
        <family val="1"/>
      </rPr>
      <t>1.-</t>
    </r>
    <r>
      <rPr>
        <sz val="10"/>
        <rFont val="Arial Narrow"/>
        <family val="2"/>
      </rPr>
      <t xml:space="preserve"> Reporte de elaboración y notificación de resoluciones de Consejo Directivo.
</t>
    </r>
    <r>
      <rPr>
        <b/>
        <sz val="9"/>
        <rFont val="Century Schoolbook"/>
        <family val="1"/>
      </rPr>
      <t>2.-</t>
    </r>
    <r>
      <rPr>
        <sz val="10"/>
        <rFont val="Arial Narrow"/>
        <family val="2"/>
      </rPr>
      <t xml:space="preserve"> Actas de sesiones.
</t>
    </r>
    <r>
      <rPr>
        <b/>
        <sz val="9"/>
        <rFont val="Century Schoolbook"/>
        <family val="1"/>
      </rPr>
      <t>3.-</t>
    </r>
    <r>
      <rPr>
        <sz val="10"/>
        <rFont val="Arial Narrow"/>
        <family val="2"/>
      </rPr>
      <t xml:space="preserve"> Oficios de resoluciones.
</t>
    </r>
    <r>
      <rPr>
        <b/>
        <sz val="9"/>
        <rFont val="Century Schoolbook"/>
        <family val="1"/>
      </rPr>
      <t>4.-</t>
    </r>
    <r>
      <rPr>
        <sz val="10"/>
        <rFont val="Arial Narrow"/>
        <family val="2"/>
      </rPr>
      <t xml:space="preserve"> Archivo de documentos.</t>
    </r>
  </si>
  <si>
    <r>
      <rPr>
        <b/>
        <sz val="9"/>
        <rFont val="Century Schoolbook"/>
        <family val="1"/>
      </rPr>
      <t>1.-</t>
    </r>
    <r>
      <rPr>
        <sz val="10"/>
        <rFont val="Arial Narrow"/>
        <family val="2"/>
      </rPr>
      <t xml:space="preserve"> Reporte de Informes jurídicos de los procesos disciplinarios, académicos y/o administrativos de la Facultad emitidos.
</t>
    </r>
    <r>
      <rPr>
        <b/>
        <sz val="9"/>
        <rFont val="Century Schoolbook"/>
        <family val="1"/>
      </rPr>
      <t>2.-</t>
    </r>
    <r>
      <rPr>
        <sz val="10"/>
        <rFont val="Arial Narrow"/>
        <family val="2"/>
      </rPr>
      <t xml:space="preserve"> Archivos de informes.</t>
    </r>
  </si>
  <si>
    <r>
      <rPr>
        <b/>
        <sz val="9"/>
        <rFont val="Century Schoolbook"/>
        <family val="1"/>
      </rPr>
      <t>1.-</t>
    </r>
    <r>
      <rPr>
        <sz val="10"/>
        <rFont val="Arial Narrow"/>
        <family val="2"/>
      </rPr>
      <t xml:space="preserve"> Registro de certificaciones emitidas.
</t>
    </r>
    <r>
      <rPr>
        <b/>
        <sz val="9"/>
        <rFont val="Century Schoolbook"/>
        <family val="1"/>
      </rPr>
      <t>2.-</t>
    </r>
    <r>
      <rPr>
        <sz val="10"/>
        <rFont val="Arial Narrow"/>
        <family val="2"/>
      </rPr>
      <t xml:space="preserve"> Archivos de certificaciones.</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</si>
  <si>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 semestral.</t>
    </r>
  </si>
  <si>
    <r>
      <rPr>
        <b/>
        <sz val="9"/>
        <rFont val="Century Schoolbook"/>
        <family val="1"/>
      </rPr>
      <t>1.-</t>
    </r>
    <r>
      <rPr>
        <sz val="10"/>
        <rFont val="Arial Narrow"/>
        <family val="2"/>
      </rPr>
      <t xml:space="preserve"> Inventario Documental.
</t>
    </r>
    <r>
      <rPr>
        <b/>
        <sz val="9"/>
        <rFont val="Century Schoolbook"/>
        <family val="1"/>
      </rPr>
      <t>2.-</t>
    </r>
    <r>
      <rPr>
        <sz val="10"/>
        <rFont val="Arial Narrow"/>
        <family val="2"/>
      </rPr>
      <t xml:space="preserve"> Registro de Archivo.</t>
    </r>
  </si>
  <si>
    <r>
      <rPr>
        <b/>
        <sz val="9"/>
        <rFont val="Century Schoolbook"/>
        <family val="1"/>
      </rPr>
      <t>1.-</t>
    </r>
    <r>
      <rPr>
        <sz val="10"/>
        <rFont val="Arial Narrow"/>
        <family val="2"/>
      </rPr>
      <t xml:space="preserve"> Correos electrónicos, informes, oficios.
</t>
    </r>
    <r>
      <rPr>
        <b/>
        <sz val="9"/>
        <rFont val="Century Schoolbook"/>
        <family val="1"/>
      </rPr>
      <t>2.-</t>
    </r>
    <r>
      <rPr>
        <sz val="10"/>
        <rFont val="Arial Narrow"/>
        <family val="2"/>
      </rPr>
      <t xml:space="preserve"> Horarios de clase.
</t>
    </r>
    <r>
      <rPr>
        <b/>
        <sz val="9"/>
        <rFont val="Century Schoolbook"/>
        <family val="1"/>
      </rPr>
      <t>3.-</t>
    </r>
    <r>
      <rPr>
        <sz val="10"/>
        <rFont val="Arial Narrow"/>
        <family val="2"/>
      </rPr>
      <t xml:space="preserve"> Distributivo Académico de la carrera.
</t>
    </r>
    <r>
      <rPr>
        <b/>
        <sz val="9"/>
        <rFont val="Century Schoolbook"/>
        <family val="1"/>
      </rPr>
      <t>4.-</t>
    </r>
    <r>
      <rPr>
        <sz val="10"/>
        <rFont val="Arial Narrow"/>
        <family val="2"/>
      </rPr>
      <t xml:space="preserve"> Actas de reuniones e Informes de los diferentes colectivos de la carrera.
</t>
    </r>
    <r>
      <rPr>
        <b/>
        <sz val="9"/>
        <rFont val="Century Schoolbook"/>
        <family val="1"/>
      </rPr>
      <t>5.-</t>
    </r>
    <r>
      <rPr>
        <sz val="10"/>
        <rFont val="Arial Narrow"/>
        <family val="2"/>
      </rPr>
      <t xml:space="preserve"> Plan individual de perfeccionamiento docente.
</t>
    </r>
    <r>
      <rPr>
        <b/>
        <sz val="9"/>
        <rFont val="Century Schoolbook"/>
        <family val="1"/>
      </rPr>
      <t>6.-</t>
    </r>
    <r>
      <rPr>
        <sz val="10"/>
        <rFont val="Arial Narrow"/>
        <family val="2"/>
      </rPr>
      <t xml:space="preserve"> Tutorías Académicas.
</t>
    </r>
    <r>
      <rPr>
        <b/>
        <sz val="9"/>
        <rFont val="Century Schoolbook"/>
        <family val="1"/>
      </rPr>
      <t>7.-</t>
    </r>
    <r>
      <rPr>
        <sz val="10"/>
        <rFont val="Arial Narrow"/>
        <family val="2"/>
      </rPr>
      <t xml:space="preserve"> Actas de calificaciones de docentes.</t>
    </r>
  </si>
  <si>
    <r>
      <rPr>
        <b/>
        <sz val="9"/>
        <rFont val="Century Schoolbook"/>
        <family val="1"/>
      </rPr>
      <t>1.-</t>
    </r>
    <r>
      <rPr>
        <sz val="10"/>
        <rFont val="Arial Narrow"/>
        <family val="2"/>
      </rPr>
      <t xml:space="preserve"> Plan Operativo Anual (POA).
</t>
    </r>
    <r>
      <rPr>
        <b/>
        <sz val="9"/>
        <rFont val="Century Schoolbook"/>
        <family val="1"/>
      </rPr>
      <t>2.-</t>
    </r>
    <r>
      <rPr>
        <sz val="10"/>
        <rFont val="Arial Narrow"/>
        <family val="2"/>
      </rPr>
      <t xml:space="preserve"> Evaluaciones del Plan Operativo Anual (POA).</t>
    </r>
  </si>
  <si>
    <r>
      <rPr>
        <b/>
        <sz val="9"/>
        <rFont val="Century Schoolbook"/>
        <family val="1"/>
      </rPr>
      <t>1.-</t>
    </r>
    <r>
      <rPr>
        <sz val="10"/>
        <rFont val="Arial Narrow"/>
        <family val="2"/>
      </rPr>
      <t xml:space="preserve"> POA.
</t>
    </r>
    <r>
      <rPr>
        <b/>
        <sz val="9"/>
        <rFont val="Century Schoolbook"/>
        <family val="1"/>
      </rPr>
      <t>2.-</t>
    </r>
    <r>
      <rPr>
        <sz val="10"/>
        <rFont val="Arial Narrow"/>
        <family val="2"/>
      </rPr>
      <t xml:space="preserve"> Evaluaciones del POA.</t>
    </r>
  </si>
  <si>
    <r>
      <rPr>
        <b/>
        <sz val="9"/>
        <rFont val="Century Schoolbook"/>
        <family val="1"/>
      </rPr>
      <t>1.-</t>
    </r>
    <r>
      <rPr>
        <sz val="10"/>
        <rFont val="Arial Narrow"/>
        <family val="2"/>
      </rPr>
      <t xml:space="preserve"> POA.
</t>
    </r>
    <r>
      <rPr>
        <b/>
        <sz val="9"/>
        <rFont val="Century Schoolbook"/>
        <family val="1"/>
      </rPr>
      <t>2.-</t>
    </r>
    <r>
      <rPr>
        <sz val="10"/>
        <rFont val="Arial Narrow"/>
        <family val="2"/>
      </rPr>
      <t xml:space="preserve"> evaluaciones del POA.</t>
    </r>
  </si>
  <si>
    <r>
      <rPr>
        <b/>
        <sz val="9"/>
        <rFont val="Century Schoolbook"/>
        <family val="1"/>
      </rPr>
      <t>1.-</t>
    </r>
    <r>
      <rPr>
        <sz val="10"/>
        <rFont val="Arial Narrow"/>
        <family val="2"/>
      </rPr>
      <t xml:space="preserve"> Reporte de matriculados descargados de la plataforma SIUTMACH.</t>
    </r>
  </si>
  <si>
    <r>
      <rPr>
        <b/>
        <sz val="9"/>
        <rFont val="Century Schoolbook"/>
        <family val="1"/>
      </rPr>
      <t>1.-</t>
    </r>
    <r>
      <rPr>
        <sz val="10"/>
        <rFont val="Arial Narrow"/>
        <family val="2"/>
      </rPr>
      <t xml:space="preserve"> Reporte de estudiantes matriculados por homologación, descargados de la plataforma del Siutmach.
</t>
    </r>
    <r>
      <rPr>
        <b/>
        <sz val="9"/>
        <rFont val="Century Schoolbook"/>
        <family val="1"/>
      </rPr>
      <t>2.-</t>
    </r>
    <r>
      <rPr>
        <sz val="10"/>
        <rFont val="Arial Narrow"/>
        <family val="2"/>
      </rPr>
      <t xml:space="preserve"> Receptar carpeta de Documentos de estudiantes provenientes de otras IES.
</t>
    </r>
    <r>
      <rPr>
        <b/>
        <sz val="9"/>
        <rFont val="Century Schoolbook"/>
        <family val="1"/>
      </rPr>
      <t>3.-</t>
    </r>
    <r>
      <rPr>
        <sz val="10"/>
        <rFont val="Arial Narrow"/>
        <family val="2"/>
      </rPr>
      <t xml:space="preserve"> Solicitud, Certificados de Matricula, Pase de Año, no poseer tercera matricula, no haber sido sancionado, Syllabus, Copia certificada de la Malla Curricular puntaje de la Prueba de Ser Bachiller, Copia de Cedula, Copia del titulo de bachiller.
</t>
    </r>
    <r>
      <rPr>
        <b/>
        <sz val="9"/>
        <rFont val="Century Schoolbook"/>
        <family val="1"/>
      </rPr>
      <t>4.-</t>
    </r>
    <r>
      <rPr>
        <sz val="10"/>
        <rFont val="Arial Narrow"/>
        <family val="2"/>
      </rPr>
      <t xml:space="preserve"> Oficio Coordinadores de Carreras.
</t>
    </r>
    <r>
      <rPr>
        <b/>
        <sz val="9"/>
        <rFont val="Century Schoolbook"/>
        <family val="1"/>
      </rPr>
      <t>5.-</t>
    </r>
    <r>
      <rPr>
        <sz val="10"/>
        <rFont val="Arial Narrow"/>
        <family val="2"/>
      </rPr>
      <t xml:space="preserve"> Oficio de Dictamen al H. Consejo Directivo.</t>
    </r>
  </si>
  <si>
    <r>
      <rPr>
        <b/>
        <sz val="9"/>
        <rFont val="Century Schoolbook"/>
        <family val="1"/>
      </rPr>
      <t>1.-</t>
    </r>
    <r>
      <rPr>
        <sz val="10"/>
        <rFont val="Arial Narrow"/>
        <family val="2"/>
      </rPr>
      <t xml:space="preserve"> Reporte de estudiantes graduados plataforma de titulación.
</t>
    </r>
    <r>
      <rPr>
        <b/>
        <sz val="9"/>
        <rFont val="Century Schoolbook"/>
        <family val="1"/>
      </rPr>
      <t>2.-</t>
    </r>
    <r>
      <rPr>
        <sz val="10"/>
        <rFont val="Arial Narrow"/>
        <family val="2"/>
      </rPr>
      <t xml:space="preserve"> Hoja de Matricula.
</t>
    </r>
    <r>
      <rPr>
        <b/>
        <sz val="9"/>
        <rFont val="Century Schoolbook"/>
        <family val="1"/>
      </rPr>
      <t>3.-</t>
    </r>
    <r>
      <rPr>
        <sz val="10"/>
        <rFont val="Arial Narrow"/>
        <family val="2"/>
      </rPr>
      <t xml:space="preserve"> Acta de Graduación.
</t>
    </r>
    <r>
      <rPr>
        <b/>
        <sz val="9"/>
        <rFont val="Century Schoolbook"/>
        <family val="1"/>
      </rPr>
      <t>4.-</t>
    </r>
    <r>
      <rPr>
        <sz val="10"/>
        <rFont val="Arial Narrow"/>
        <family val="2"/>
      </rPr>
      <t xml:space="preserve"> Acta consolidada de Calificaciones.
</t>
    </r>
    <r>
      <rPr>
        <b/>
        <sz val="9"/>
        <rFont val="Century Schoolbook"/>
        <family val="1"/>
      </rPr>
      <t>5.-</t>
    </r>
    <r>
      <rPr>
        <sz val="10"/>
        <rFont val="Arial Narrow"/>
        <family val="2"/>
      </rPr>
      <t xml:space="preserve"> Acta de Incorporación.
</t>
    </r>
    <r>
      <rPr>
        <b/>
        <sz val="9"/>
        <rFont val="Century Schoolbook"/>
        <family val="1"/>
      </rPr>
      <t>6.-</t>
    </r>
    <r>
      <rPr>
        <sz val="10"/>
        <rFont val="Arial Narrow"/>
        <family val="2"/>
      </rPr>
      <t xml:space="preserve"> Certificados de estar matriculado en el proceso de titulación.</t>
    </r>
  </si>
  <si>
    <r>
      <rPr>
        <b/>
        <sz val="9"/>
        <rFont val="Century Schoolbook"/>
        <family val="1"/>
      </rPr>
      <t>1.-</t>
    </r>
    <r>
      <rPr>
        <sz val="10"/>
        <rFont val="Arial Narrow"/>
        <family val="2"/>
      </rPr>
      <t xml:space="preserve"> Reporte de Actas Validadas.
</t>
    </r>
    <r>
      <rPr>
        <b/>
        <sz val="9"/>
        <rFont val="Century Schoolbook"/>
        <family val="1"/>
      </rPr>
      <t>2.-</t>
    </r>
    <r>
      <rPr>
        <sz val="10"/>
        <rFont val="Arial Narrow"/>
        <family val="2"/>
      </rPr>
      <t xml:space="preserve"> Certificado de Pases de Año.</t>
    </r>
  </si>
  <si>
    <r>
      <rPr>
        <b/>
        <sz val="9"/>
        <rFont val="Century Schoolbook"/>
        <family val="1"/>
      </rPr>
      <t>1.-</t>
    </r>
    <r>
      <rPr>
        <sz val="10"/>
        <rFont val="Arial Narrow"/>
        <family val="2"/>
      </rPr>
      <t xml:space="preserve"> Reportes de Informes técnicos presentados.</t>
    </r>
  </si>
  <si>
    <r>
      <rPr>
        <b/>
        <sz val="9"/>
        <rFont val="Century Schoolbook"/>
        <family val="1"/>
      </rPr>
      <t>1.-</t>
    </r>
    <r>
      <rPr>
        <sz val="10"/>
        <rFont val="Arial Narrow"/>
        <family val="2"/>
      </rPr>
      <t xml:space="preserve"> Plan Operativo Anual y Evaluación del POA.
</t>
    </r>
    <r>
      <rPr>
        <b/>
        <sz val="9"/>
        <rFont val="Century Schoolbook"/>
        <family val="1"/>
      </rPr>
      <t>2.-</t>
    </r>
    <r>
      <rPr>
        <sz val="10"/>
        <rFont val="Arial Narrow"/>
        <family val="2"/>
      </rPr>
      <t xml:space="preserve"> Oficio de entrega del POA.
</t>
    </r>
    <r>
      <rPr>
        <b/>
        <sz val="9"/>
        <rFont val="Century Schoolbook"/>
        <family val="1"/>
      </rPr>
      <t>3.-</t>
    </r>
    <r>
      <rPr>
        <sz val="10"/>
        <rFont val="Arial Narrow"/>
        <family val="2"/>
      </rPr>
      <t xml:space="preserve"> Oficio de entrega de las evaluaciones.</t>
    </r>
  </si>
  <si>
    <r>
      <rPr>
        <b/>
        <sz val="9"/>
        <rFont val="Century Schoolbook"/>
        <family val="1"/>
      </rPr>
      <t>1.-</t>
    </r>
    <r>
      <rPr>
        <sz val="10"/>
        <rFont val="Arial Narrow"/>
        <family val="2"/>
      </rPr>
      <t xml:space="preserve"> Realizar listado de libros a empastar.
</t>
    </r>
    <r>
      <rPr>
        <b/>
        <sz val="9"/>
        <rFont val="Century Schoolbook"/>
        <family val="1"/>
      </rPr>
      <t>2.-</t>
    </r>
    <r>
      <rPr>
        <sz val="10"/>
        <rFont val="Arial Narrow"/>
        <family val="2"/>
      </rPr>
      <t xml:space="preserve"> Etiquetar libro empastado.
</t>
    </r>
    <r>
      <rPr>
        <b/>
        <sz val="9"/>
        <rFont val="Century Schoolbook"/>
        <family val="1"/>
      </rPr>
      <t>3.-</t>
    </r>
    <r>
      <rPr>
        <sz val="10"/>
        <rFont val="Arial Narrow"/>
        <family val="2"/>
      </rPr>
      <t xml:space="preserve"> Enviar la documentación al archivo intermedio.</t>
    </r>
  </si>
  <si>
    <r>
      <t xml:space="preserve">JABÓN DE TOCADOR EN BARRA </t>
    </r>
    <r>
      <rPr>
        <sz val="10"/>
        <color theme="1"/>
        <rFont val="Century Schoolbook"/>
        <family val="1"/>
      </rPr>
      <t>125</t>
    </r>
    <r>
      <rPr>
        <sz val="10"/>
        <color theme="1"/>
        <rFont val="Arial Narrow"/>
        <family val="2"/>
      </rPr>
      <t xml:space="preserve"> GR*</t>
    </r>
  </si>
  <si>
    <r>
      <t xml:space="preserve">DISPENSADOR DE JABON LIQUIDO CON BOTELLA RELLENABLE HASTA DE </t>
    </r>
    <r>
      <rPr>
        <sz val="10"/>
        <color theme="1"/>
        <rFont val="Century Schoolbook"/>
        <family val="1"/>
      </rPr>
      <t>800</t>
    </r>
    <r>
      <rPr>
        <sz val="10"/>
        <color theme="1"/>
        <rFont val="Arial Narrow"/>
        <family val="2"/>
      </rPr>
      <t xml:space="preserve"> ML*</t>
    </r>
  </si>
  <si>
    <r>
      <t xml:space="preserve">GUANTES DE CAUCHO NO </t>
    </r>
    <r>
      <rPr>
        <sz val="10"/>
        <color theme="1"/>
        <rFont val="Century Schoolbook"/>
        <family val="1"/>
      </rPr>
      <t>9</t>
    </r>
    <r>
      <rPr>
        <sz val="10"/>
        <color theme="1"/>
        <rFont val="Arial Narrow"/>
        <family val="2"/>
      </rPr>
      <t xml:space="preserve"> BICOLOR*</t>
    </r>
  </si>
  <si>
    <r>
      <t xml:space="preserve">ATOMIZADOR </t>
    </r>
    <r>
      <rPr>
        <sz val="10"/>
        <color theme="1"/>
        <rFont val="Century Schoolbook"/>
        <family val="1"/>
      </rPr>
      <t>500</t>
    </r>
    <r>
      <rPr>
        <sz val="10"/>
        <color theme="1"/>
        <rFont val="Arial Narrow"/>
        <family val="2"/>
      </rPr>
      <t xml:space="preserve"> CC</t>
    </r>
  </si>
  <si>
    <r>
      <rPr>
        <sz val="10"/>
        <rFont val="Century Schoolbook"/>
        <family val="1"/>
      </rPr>
      <t>1.-</t>
    </r>
    <r>
      <rPr>
        <sz val="10"/>
        <rFont val="Arial Narrow"/>
        <family val="2"/>
      </rPr>
      <t xml:space="preserve"> Según Resol. HCU Nro. </t>
    </r>
    <r>
      <rPr>
        <sz val="10"/>
        <rFont val="Century Schoolbook"/>
        <family val="1"/>
      </rPr>
      <t>209/2020</t>
    </r>
    <r>
      <rPr>
        <sz val="10"/>
        <rFont val="Arial Narrow"/>
        <family val="2"/>
      </rPr>
      <t xml:space="preserve"> del </t>
    </r>
    <r>
      <rPr>
        <sz val="10"/>
        <rFont val="Century Schoolbook"/>
        <family val="1"/>
      </rPr>
      <t>20</t>
    </r>
    <r>
      <rPr>
        <sz val="10"/>
        <rFont val="Arial Narrow"/>
        <family val="2"/>
      </rPr>
      <t>/abril/</t>
    </r>
    <r>
      <rPr>
        <sz val="10"/>
        <rFont val="Century Schoolbook"/>
        <family val="1"/>
      </rPr>
      <t>2020</t>
    </r>
    <r>
      <rPr>
        <sz val="10"/>
        <rFont val="Arial Narrow"/>
        <family val="2"/>
      </rPr>
      <t>, se dá inicio al Teletrabajo.</t>
    </r>
  </si>
  <si>
    <r>
      <t xml:space="preserve">Los procesos académicos se refiere a:
</t>
    </r>
    <r>
      <rPr>
        <sz val="10"/>
        <rFont val="Century Schoolbook"/>
        <family val="1"/>
      </rPr>
      <t>1.-</t>
    </r>
    <r>
      <rPr>
        <sz val="10"/>
        <rFont val="Arial Narrow"/>
        <family val="2"/>
      </rPr>
      <t xml:space="preserve"> Distributivos.
</t>
    </r>
    <r>
      <rPr>
        <sz val="10"/>
        <rFont val="Century Schoolbook"/>
        <family val="1"/>
      </rPr>
      <t>2.-</t>
    </r>
    <r>
      <rPr>
        <sz val="10"/>
        <rFont val="Arial Narrow"/>
        <family val="2"/>
      </rPr>
      <t xml:space="preserve"> Plan de Perfeccionamiento Académico.
</t>
    </r>
    <r>
      <rPr>
        <sz val="10"/>
        <rFont val="Century Schoolbook"/>
        <family val="1"/>
      </rPr>
      <t>3.-</t>
    </r>
    <r>
      <rPr>
        <sz val="10"/>
        <rFont val="Arial Narrow"/>
        <family val="2"/>
      </rPr>
      <t xml:space="preserve"> Seguimiento al sílabo.
</t>
    </r>
    <r>
      <rPr>
        <sz val="10"/>
        <rFont val="Century Schoolbook"/>
        <family val="1"/>
      </rPr>
      <t>4.-</t>
    </r>
    <r>
      <rPr>
        <sz val="10"/>
        <rFont val="Arial Narrow"/>
        <family val="2"/>
      </rPr>
      <t xml:space="preserve"> Elaboración de Calendario Académico.
</t>
    </r>
    <r>
      <rPr>
        <sz val="10"/>
        <rFont val="Century Schoolbook"/>
        <family val="1"/>
      </rPr>
      <t>5.-</t>
    </r>
    <r>
      <rPr>
        <sz val="10"/>
        <rFont val="Arial Narrow"/>
        <family val="2"/>
      </rPr>
      <t xml:space="preserve"> Oferta Académica.
</t>
    </r>
    <r>
      <rPr>
        <sz val="10"/>
        <rFont val="Century Schoolbook"/>
        <family val="1"/>
      </rPr>
      <t>6.-</t>
    </r>
    <r>
      <rPr>
        <sz val="10"/>
        <rFont val="Arial Narrow"/>
        <family val="2"/>
      </rPr>
      <t xml:space="preserve"> Actualización de los Rediseños Curriculares.
DEBIDO AL ESTADO DE EXCEPCION POR PANDEMIA COVID SE MODIFICARON TODOS LOS PROCESOS ACADÉMICOS.</t>
    </r>
  </si>
  <si>
    <r>
      <t xml:space="preserve">Laboratorio de Micropropagación Vegetal. El </t>
    </r>
    <r>
      <rPr>
        <sz val="10"/>
        <rFont val="Century Schoolbook"/>
        <family val="1"/>
      </rPr>
      <t>12</t>
    </r>
    <r>
      <rPr>
        <sz val="10"/>
        <rFont val="Arial Narrow"/>
        <family val="2"/>
      </rPr>
      <t xml:space="preserve"> de mayo, se dio por finalizado el contrato de la responsable de este Laboratorio por ajuste al techo presupuestario y hasta la actualidad no se ha nombrado un nuevo administrador.</t>
    </r>
  </si>
  <si>
    <r>
      <t xml:space="preserve">Laboratorio de Sanidad Vegetal.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</si>
  <si>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r>
      <t xml:space="preserve">Laboratorio de Suelos.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</si>
  <si>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r>
      <t xml:space="preserve">POR PANDEMIA SOLO SE APERTURA UN  PERIODO ACADEMICO </t>
    </r>
    <r>
      <rPr>
        <sz val="10"/>
        <rFont val="Century Schoolbook"/>
        <family val="1"/>
      </rPr>
      <t>2020.</t>
    </r>
  </si>
  <si>
    <r>
      <t xml:space="preserve">LOS </t>
    </r>
    <r>
      <rPr>
        <sz val="10"/>
        <rFont val="Century Schoolbook"/>
        <family val="1"/>
      </rPr>
      <t>44</t>
    </r>
    <r>
      <rPr>
        <sz val="10"/>
        <rFont val="Arial Narrow"/>
        <family val="2"/>
      </rPr>
      <t xml:space="preserve"> SON DEL PROCESO PT.</t>
    </r>
    <r>
      <rPr>
        <sz val="10"/>
        <rFont val="Century Schoolbook"/>
        <family val="1"/>
      </rPr>
      <t>2019-2</t>
    </r>
    <r>
      <rPr>
        <sz val="10"/>
        <rFont val="Arial Narrow"/>
        <family val="2"/>
      </rPr>
      <t xml:space="preserve"> POR INCORPORAR. POR LA PANDEMIA NO SE HAN MATRICULADO EN EL PROCESO ESTE AÑO </t>
    </r>
    <r>
      <rPr>
        <sz val="10"/>
        <rFont val="Century Schoolbook"/>
        <family val="1"/>
      </rPr>
      <t>2020.</t>
    </r>
  </si>
  <si>
    <t>* Ing. Abrahan Cervantes Álava,
  Subdecano FCA
* Lcda. Rosa Hernández,
  Analista Administrativo de Subdecanato FCA
* Ing. Edwin Jaramillo,
  Coordinador Carrera Agronomía
* Dra. Lorena Zapata,
  Coordinadora Carrera Medicina Veterinaria
* Lcda. Patricia Cueva Jiménez,
  Analista Académico Subdecanato
* Ing. Patricio Quizhpe Cordero,
  Coordinador Carrera Acuicultura
* Ing. Héctor Carvajal Romero,
  Coordinador Carrera Economía Agropecuaria
* Ing. Romel López,
  Analista Académico Subdecanato</t>
  </si>
  <si>
    <t>* Ing. Abrahan Cervantes Álava,
  Subdecano FCA
* Dr. Iván Ludeña Jiménez,
  Administrador de la Clínica Docente de Especialidades Veterinarias</t>
  </si>
  <si>
    <r>
      <t>Clínica Docente de Especialidades Veterinarias.
Considerando que aun se mantiene el problema por la pandemia del COVID-</t>
    </r>
    <r>
      <rPr>
        <sz val="10"/>
        <rFont val="Century Schoolbook"/>
        <family val="1"/>
      </rPr>
      <t>19</t>
    </r>
    <r>
      <rPr>
        <sz val="10"/>
        <rFont val="Arial Narrow"/>
        <family val="2"/>
      </rPr>
      <t xml:space="preserve"> en el país, las clases del periodo </t>
    </r>
    <r>
      <rPr>
        <sz val="10"/>
        <rFont val="Century Schoolbook"/>
        <family val="1"/>
      </rPr>
      <t>202</t>
    </r>
    <r>
      <rPr>
        <sz val="10"/>
        <rFont val="Arial Narrow"/>
        <family val="2"/>
      </rPr>
      <t>-D</t>
    </r>
    <r>
      <rPr>
        <sz val="10"/>
        <rFont val="Century Schoolbook"/>
        <family val="1"/>
      </rPr>
      <t>1</t>
    </r>
    <r>
      <rPr>
        <sz val="10"/>
        <rFont val="Arial Narrow"/>
        <family val="2"/>
      </rPr>
      <t xml:space="preserve"> programadas para iniciar en Agosto y con modalidades virtuales y pocas asignaturas con modalidad Hibrida se presume que no se cumplirá con las practicas según lo planificado inicialmente.</t>
    </r>
  </si>
  <si>
    <t>* Ing. Abrahan Cervantes Álava,
  Subdecano FCA
* Ing. Luisa Agurto Rodríguez,
  Administrador del Laboratorio ( e )</t>
  </si>
  <si>
    <r>
      <rPr>
        <b/>
        <sz val="9"/>
        <rFont val="Century Schoolbook"/>
        <family val="1"/>
      </rPr>
      <t xml:space="preserve">1.- </t>
    </r>
    <r>
      <rPr>
        <sz val="10"/>
        <rFont val="Arial Narrow"/>
        <family val="2"/>
      </rPr>
      <t xml:space="preserve">Recoger firmas de participantes de la práctica.
</t>
    </r>
    <r>
      <rPr>
        <b/>
        <sz val="9"/>
        <rFont val="Century Schoolbook"/>
        <family val="1"/>
      </rPr>
      <t>2.-</t>
    </r>
    <r>
      <rPr>
        <sz val="10"/>
        <rFont val="Arial Narrow"/>
        <family val="2"/>
      </rPr>
      <t xml:space="preserve"> Elaborar lista de práctica según especialidad y guías de practicas.
</t>
    </r>
    <r>
      <rPr>
        <b/>
        <sz val="9"/>
        <rFont val="Century Schoolbook"/>
        <family val="1"/>
      </rPr>
      <t>3.-</t>
    </r>
    <r>
      <rPr>
        <sz val="10"/>
        <rFont val="Arial Narrow"/>
        <family val="2"/>
      </rPr>
      <t xml:space="preserve"> Elaborar y presentar el cronograma de mantenimiento de infraestructura física y  mantenimiento y calibración de los equipos del Laboratorio.
</t>
    </r>
    <r>
      <rPr>
        <b/>
        <sz val="9"/>
        <rFont val="Century Schoolbook"/>
        <family val="1"/>
      </rPr>
      <t>4.-</t>
    </r>
    <r>
      <rPr>
        <sz val="10"/>
        <rFont val="Arial Narrow"/>
        <family val="2"/>
      </rPr>
      <t xml:space="preserve"> Solicitar el inventario actualizado  de constatación  de bienes del Laboratorio correspondientes al segundo semestre.
</t>
    </r>
    <r>
      <rPr>
        <b/>
        <sz val="9"/>
        <rFont val="Century Schoolbook"/>
        <family val="1"/>
      </rPr>
      <t>5.-</t>
    </r>
    <r>
      <rPr>
        <sz val="10"/>
        <rFont val="Arial Narrow"/>
        <family val="2"/>
      </rPr>
      <t xml:space="preserve"> Supervisar la limpieza de laboratorio.
</t>
    </r>
    <r>
      <rPr>
        <b/>
        <sz val="9"/>
        <rFont val="Century Schoolbook"/>
        <family val="1"/>
      </rPr>
      <t>6.-</t>
    </r>
    <r>
      <rPr>
        <sz val="10"/>
        <rFont val="Arial Narrow"/>
        <family val="2"/>
      </rPr>
      <t xml:space="preserve"> Elaborar y presentar el POA y la Programación de necesidades de recursos y realizar la Evaluación del POA  y notificar al Subdecanato.
</t>
    </r>
    <r>
      <rPr>
        <b/>
        <sz val="9"/>
        <rFont val="Century Schoolbook"/>
        <family val="1"/>
      </rPr>
      <t>7.-</t>
    </r>
    <r>
      <rPr>
        <sz val="10"/>
        <rFont val="Arial Narrow"/>
        <family val="2"/>
      </rPr>
      <t xml:space="preserve"> Atender  y registrar a usuarios internos y externos.</t>
    </r>
  </si>
  <si>
    <r>
      <rPr>
        <b/>
        <sz val="9"/>
        <rFont val="Century Schoolbook"/>
        <family val="1"/>
      </rPr>
      <t>1.-</t>
    </r>
    <r>
      <rPr>
        <sz val="10"/>
        <rFont val="Arial Narrow"/>
        <family val="2"/>
      </rPr>
      <t xml:space="preserve"> Registros de  asistencia de practicas.
</t>
    </r>
    <r>
      <rPr>
        <b/>
        <sz val="9"/>
        <rFont val="Century Schoolbook"/>
        <family val="1"/>
      </rPr>
      <t>2.-</t>
    </r>
    <r>
      <rPr>
        <sz val="10"/>
        <rFont val="Arial Narrow"/>
        <family val="2"/>
      </rPr>
      <t xml:space="preserve"> Lista de prácticas realizadas, según las guías recibidas conforme la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Inventario actualizado de constatación de bienes del Laboratorio en 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y Evaluaciones del POA del Laboratorio.
</t>
    </r>
    <r>
      <rPr>
        <b/>
        <sz val="9"/>
        <rFont val="Century Schoolbook"/>
        <family val="1"/>
      </rPr>
      <t>7.-</t>
    </r>
    <r>
      <rPr>
        <sz val="10"/>
        <rFont val="Arial Narrow"/>
        <family val="2"/>
      </rPr>
      <t xml:space="preserve"> Registro de Atención a Usuarios internos y externos.</t>
    </r>
  </si>
  <si>
    <t>* Ing. Abrahan Cervantes Álava,
  Subdecano FCA
* Ing. Ana Luisa Castillo Ontaneda,
  Administrador del Laboratorio</t>
  </si>
  <si>
    <r>
      <t xml:space="preserve">Laboratorio de BIOTECNOLOGIA E INVESTIGACIÓN APLICADA. A PARTIR DEL DISTRIBUTIVO ACADÉMICO DE LA FACULTAD ES NECESARIO OBTENER  EL CRONOGRAMA DE PRÁCTICAS ACADÉMICAS PROGRAMADAS PARA EL SEGUNDO SEMESTRE.
El funcionamiento del Laboratorio de biotecnología e investigación aplicada, se basa en el Objetivo Estratégico Institucional y Lineamiento Estratégico considerado por el Subdecanato de la FCA.
LA DECLARACIÓN DE EMERGENCIA SANITARIA EN EL ECUADOR Y A NIVEL MUNDIAL COVID </t>
    </r>
    <r>
      <rPr>
        <sz val="10"/>
        <rFont val="Century Schoolbook"/>
        <family val="1"/>
      </rPr>
      <t>2019</t>
    </r>
    <r>
      <rPr>
        <sz val="10"/>
        <rFont val="Arial Narrow"/>
        <family val="2"/>
      </rPr>
      <t xml:space="preserve">, SUSPENSION DE ACTIVIDADES ACADEMICAS.
Acuerdo Ministerial No. </t>
    </r>
    <r>
      <rPr>
        <sz val="10"/>
        <rFont val="Century Schoolbook"/>
        <family val="1"/>
      </rPr>
      <t>00126-2020</t>
    </r>
    <r>
      <rPr>
        <sz val="10"/>
        <rFont val="Arial Narrow"/>
        <family val="2"/>
      </rPr>
      <t xml:space="preserve">, de </t>
    </r>
    <r>
      <rPr>
        <sz val="10"/>
        <rFont val="Century Schoolbook"/>
        <family val="1"/>
      </rPr>
      <t>11</t>
    </r>
    <r>
      <rPr>
        <sz val="10"/>
        <rFont val="Arial Narrow"/>
        <family val="2"/>
      </rPr>
      <t xml:space="preserve"> de marzo de </t>
    </r>
    <r>
      <rPr>
        <sz val="10"/>
        <rFont val="Century Schoolbook"/>
        <family val="1"/>
      </rPr>
      <t>2020</t>
    </r>
    <r>
      <rPr>
        <sz val="10"/>
        <rFont val="Arial Narrow"/>
        <family val="2"/>
      </rPr>
      <t>, la Ministra de Salud Pública declaró el estado de emergencia sanitaria para impedir la propagación del Coronavirus COVID-</t>
    </r>
    <r>
      <rPr>
        <sz val="10"/>
        <rFont val="Century Schoolbook"/>
        <family val="1"/>
      </rPr>
      <t>19.</t>
    </r>
    <r>
      <rPr>
        <sz val="10"/>
        <rFont val="Arial Narrow"/>
        <family val="2"/>
      </rPr>
      <t xml:space="preserve">
Decreto Ejecutivo No. </t>
    </r>
    <r>
      <rPr>
        <sz val="10"/>
        <rFont val="Century Schoolbook"/>
        <family val="1"/>
      </rPr>
      <t>1017</t>
    </r>
    <r>
      <rPr>
        <sz val="10"/>
        <rFont val="Arial Narrow"/>
        <family val="2"/>
      </rPr>
      <t xml:space="preserve">, de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el Presidente de la República del Ecuador decretó “(…) el estado de excepción por calamidad pública en todo el territorio nacional, por los casos de coronavirus confirmados y la declaratoria de pandemia de COVID-</t>
    </r>
    <r>
      <rPr>
        <sz val="10"/>
        <rFont val="Century Schoolbook"/>
        <family val="1"/>
      </rPr>
      <t>19</t>
    </r>
    <r>
      <rPr>
        <sz val="10"/>
        <rFont val="Arial Narrow"/>
        <family val="2"/>
      </rPr>
      <t xml:space="preserve">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t>
    </r>
    <r>
      <rPr>
        <sz val="10"/>
        <rFont val="Century Schoolbook"/>
        <family val="1"/>
      </rPr>
      <t>03</t>
    </r>
    <r>
      <rPr>
        <sz val="10"/>
        <rFont val="Arial Narrow"/>
        <family val="2"/>
      </rPr>
      <t>-No.</t>
    </r>
    <r>
      <rPr>
        <sz val="10"/>
        <rFont val="Century Schoolbook"/>
        <family val="1"/>
      </rPr>
      <t>046-2020</t>
    </r>
    <r>
      <rPr>
        <sz val="10"/>
        <rFont val="Arial Narrow"/>
        <family val="2"/>
      </rPr>
      <t xml:space="preserve">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t>
    </r>
    <r>
      <rPr>
        <sz val="10"/>
        <rFont val="Century Schoolbook"/>
        <family val="1"/>
      </rPr>
      <t>19.</t>
    </r>
  </si>
  <si>
    <r>
      <rPr>
        <b/>
        <sz val="9"/>
        <rFont val="Century Schoolbook"/>
        <family val="1"/>
      </rPr>
      <t>1.-</t>
    </r>
    <r>
      <rPr>
        <sz val="10"/>
        <rFont val="Arial Narrow"/>
        <family val="2"/>
      </rPr>
      <t xml:space="preserve"> Recoger firmas de participantes de la práctica.
</t>
    </r>
    <r>
      <rPr>
        <b/>
        <sz val="9"/>
        <rFont val="Century Schoolbook"/>
        <family val="1"/>
      </rPr>
      <t>2.-</t>
    </r>
    <r>
      <rPr>
        <sz val="10"/>
        <rFont val="Arial Narrow"/>
        <family val="2"/>
      </rPr>
      <t xml:space="preserve"> Elaborar la lista de práctica realizadas.
</t>
    </r>
    <r>
      <rPr>
        <b/>
        <sz val="9"/>
        <rFont val="Century Schoolbook"/>
        <family val="1"/>
      </rPr>
      <t>3.-</t>
    </r>
    <r>
      <rPr>
        <sz val="10"/>
        <rFont val="Arial Narrow"/>
        <family val="2"/>
      </rPr>
      <t xml:space="preserve"> Elaborar y presentar el cronograma de mantenimiento de infraestructura física, mantenimiento y calibración de los equipos del Laboratorio de Microscopia.
</t>
    </r>
    <r>
      <rPr>
        <b/>
        <sz val="9"/>
        <rFont val="Century Schoolbook"/>
        <family val="1"/>
      </rPr>
      <t>4.-</t>
    </r>
    <r>
      <rPr>
        <sz val="10"/>
        <rFont val="Arial Narrow"/>
        <family val="2"/>
      </rPr>
      <t xml:space="preserve"> Solicitar actualización CONSTATACION DE BIENES de Laboratorio correspondiente al SEGUNDO SEMESTRE.
</t>
    </r>
    <r>
      <rPr>
        <b/>
        <sz val="9"/>
        <rFont val="Century Schoolbook"/>
        <family val="1"/>
      </rPr>
      <t>5.-</t>
    </r>
    <r>
      <rPr>
        <sz val="10"/>
        <rFont val="Arial Narrow"/>
        <family val="2"/>
      </rPr>
      <t xml:space="preserve"> Supervisar la limpieza de laboratorio.
</t>
    </r>
    <r>
      <rPr>
        <b/>
        <sz val="9"/>
        <rFont val="Century Schoolbook"/>
        <family val="1"/>
      </rPr>
      <t>6.-</t>
    </r>
    <r>
      <rPr>
        <sz val="10"/>
        <rFont val="Arial Narrow"/>
        <family val="2"/>
      </rPr>
      <t xml:space="preserve"> Realizar evaluación semestral del POA y notificar al Subdecanato.
</t>
    </r>
    <r>
      <rPr>
        <b/>
        <sz val="9"/>
        <rFont val="Century Schoolbook"/>
        <family val="1"/>
      </rPr>
      <t>7.-</t>
    </r>
    <r>
      <rPr>
        <sz val="10"/>
        <rFont val="Arial Narrow"/>
        <family val="2"/>
      </rPr>
      <t xml:space="preserve"> Atender y registrar a usuarios internos y externos.
</t>
    </r>
    <r>
      <rPr>
        <b/>
        <sz val="9"/>
        <rFont val="Century Schoolbook"/>
        <family val="1"/>
      </rPr>
      <t>8.-</t>
    </r>
    <r>
      <rPr>
        <sz val="10"/>
        <rFont val="Arial Narrow"/>
        <family val="2"/>
      </rPr>
      <t xml:space="preserve"> Registrar el uso de equipos y de laboratorio.
</t>
    </r>
    <r>
      <rPr>
        <b/>
        <sz val="9"/>
        <rFont val="Century Schoolbook"/>
        <family val="1"/>
      </rPr>
      <t>9.-</t>
    </r>
    <r>
      <rPr>
        <sz val="10"/>
        <rFont val="Arial Narrow"/>
        <family val="2"/>
      </rPr>
      <t xml:space="preserve"> Elaborar informe semestral de actividades  realizadas en el laboratorio de Microscopia.</t>
    </r>
  </si>
  <si>
    <r>
      <rPr>
        <b/>
        <sz val="9"/>
        <rFont val="Century Schoolbook"/>
        <family val="1"/>
      </rPr>
      <t>1.</t>
    </r>
    <r>
      <rPr>
        <sz val="9"/>
        <rFont val="Century Schoolbook"/>
        <family val="1"/>
      </rPr>
      <t>-</t>
    </r>
    <r>
      <rPr>
        <sz val="10"/>
        <rFont val="Arial Narrow"/>
        <family val="2"/>
      </rPr>
      <t xml:space="preserve"> Registros de firmas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Acta actualizada de Constatación de BIENES del Laboratorio del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documento presentado de las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</si>
  <si>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t>* Ing. Abrahan Cervantes Álava,
  Subdecano FCA
* Ing. Wilmer A. Moreira Blacio,
  Administrador del Laboratorio</t>
  </si>
  <si>
    <t>Laboratorio de Citogenética. ES NECESARIO OBTENER DEL DISTRIBUTIVO ACADÉMICO DE LA FACULTAD  EL CRONOGRAMA DE PRÁCTICAS ACADÉMICAS PROGRAMADAS PARA EL SEGUNDO SEMESTRE.
El funcionamiento del Laboratorio de Citogenética, se basa en el Objetivo Estratégico Institucional y Lineamiento Estratégico considerado por el Subdecanato de la FCA.                                                                                                                       DECLARACIÓN DE EMERGENCIA SANITARIA EN EL ECUADOR Y A NIVEL MUNDIAL COVID 2019, SUSPENSION DE ACTIVIDADES ACADEMICAS.
Acuerdo Ministerial No. 00126-2020, de 11 de marzo de 2020, la Ministra de Salud Pública declaró el estado de emergencia sanitaria para impedir la propagación del Coronavirus COVID-19.
Decreto Ejecutivo No. 1017, de 16 de marzo de 2020, el Presidente de la República del Ecuador decretó “(…) el estado de excepción por calamidad pública en todo el territorio nacional, por los casos de coronavirus confirmados y la declaratoria de pandemia de COVID-19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RPC-SE-03-No.046-2020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COVID-19.</t>
  </si>
  <si>
    <t>* Ing. Abrahan Cervantes Álava,
  Subdecano FCA
* Ing. Edison Loaiza Redrovan,
  Administrador del Laboratorio ( E )</t>
  </si>
  <si>
    <r>
      <t xml:space="preserve">Laboratorio de Maricultura y Plancton. El </t>
    </r>
    <r>
      <rPr>
        <sz val="10"/>
        <rFont val="Century Schoolbook"/>
        <family val="1"/>
      </rPr>
      <t>12</t>
    </r>
    <r>
      <rPr>
        <sz val="10"/>
        <rFont val="Arial Narrow"/>
        <family val="2"/>
      </rPr>
      <t xml:space="preserve"> de mayo, se dio por finalizado el contrato del responsable de este Laboratorio por ajuste al techo presupuestario y hasta la actualidad no se ha nombrado un nuevo administrador.</t>
    </r>
  </si>
  <si>
    <t>* Ing. Abrahan Cervantes Álava,
  Subdecano FCA
* Dr. Mario Loayza Armijos,
  Administrador del Laboratorio</t>
  </si>
  <si>
    <r>
      <rPr>
        <b/>
        <sz val="9"/>
        <rFont val="Century Schoolbook"/>
        <family val="1"/>
      </rPr>
      <t>1.-</t>
    </r>
    <r>
      <rPr>
        <sz val="10"/>
        <rFont val="Arial Narrow"/>
        <family val="2"/>
      </rPr>
      <t xml:space="preserve"> Registros de firmas de prácticas realizadas.
</t>
    </r>
    <r>
      <rPr>
        <b/>
        <sz val="9"/>
        <rFont val="Century Schoolbook"/>
        <family val="1"/>
      </rPr>
      <t>2.-</t>
    </r>
    <r>
      <rPr>
        <sz val="10"/>
        <rFont val="Arial Narrow"/>
        <family val="2"/>
      </rPr>
      <t xml:space="preserve"> Lista de prácticas realizadas, según las guías recibidas conforme a especialidad.
</t>
    </r>
    <r>
      <rPr>
        <b/>
        <sz val="9"/>
        <rFont val="Century Schoolbook"/>
        <family val="1"/>
      </rPr>
      <t>3.-</t>
    </r>
    <r>
      <rPr>
        <sz val="10"/>
        <rFont val="Arial Narrow"/>
        <family val="2"/>
      </rPr>
      <t xml:space="preserve"> Solicitud y cronograma de mantenimiento de infraestructura física y cronograma de mantenimiento y calibración de equipos del Laboratorio.
</t>
    </r>
    <r>
      <rPr>
        <b/>
        <sz val="9"/>
        <rFont val="Century Schoolbook"/>
        <family val="1"/>
      </rPr>
      <t>4.-</t>
    </r>
    <r>
      <rPr>
        <sz val="10"/>
        <rFont val="Arial Narrow"/>
        <family val="2"/>
      </rPr>
      <t xml:space="preserve"> Acta actualizada de Constatación de BIENES del Laboratorio del SEGUNDO SEMESTRE.
</t>
    </r>
    <r>
      <rPr>
        <b/>
        <sz val="9"/>
        <rFont val="Century Schoolbook"/>
        <family val="1"/>
      </rPr>
      <t>5.-</t>
    </r>
    <r>
      <rPr>
        <sz val="10"/>
        <rFont val="Arial Narrow"/>
        <family val="2"/>
      </rPr>
      <t xml:space="preserve"> Registro de limpieza del laboratorio.
</t>
    </r>
    <r>
      <rPr>
        <b/>
        <sz val="9"/>
        <rFont val="Century Schoolbook"/>
        <family val="1"/>
      </rPr>
      <t>6.-</t>
    </r>
    <r>
      <rPr>
        <sz val="10"/>
        <rFont val="Arial Narrow"/>
        <family val="2"/>
      </rPr>
      <t xml:space="preserve"> POA </t>
    </r>
    <r>
      <rPr>
        <sz val="10"/>
        <rFont val="Century Schoolbook"/>
        <family val="1"/>
      </rPr>
      <t>2020</t>
    </r>
    <r>
      <rPr>
        <sz val="10"/>
        <rFont val="Arial Narrow"/>
        <family val="2"/>
      </rPr>
      <t xml:space="preserve">, documento presentado de las  evaluaciones semestrales del POA del Laboratorio.
</t>
    </r>
    <r>
      <rPr>
        <b/>
        <sz val="9"/>
        <rFont val="Century Schoolbook"/>
        <family val="1"/>
      </rPr>
      <t>7.-</t>
    </r>
    <r>
      <rPr>
        <sz val="10"/>
        <rFont val="Arial Narrow"/>
        <family val="2"/>
      </rPr>
      <t xml:space="preserve"> Registro de Atención a Usuarios internos y externos.
</t>
    </r>
    <r>
      <rPr>
        <b/>
        <sz val="9"/>
        <rFont val="Century Schoolbook"/>
        <family val="1"/>
      </rPr>
      <t>8.-</t>
    </r>
    <r>
      <rPr>
        <sz val="10"/>
        <rFont val="Arial Narrow"/>
        <family val="2"/>
      </rPr>
      <t xml:space="preserve"> Registro de uso de equipos y del laboratorio.
</t>
    </r>
    <r>
      <rPr>
        <b/>
        <sz val="9"/>
        <rFont val="Century Schoolbook"/>
        <family val="1"/>
      </rPr>
      <t>9.-</t>
    </r>
    <r>
      <rPr>
        <sz val="10"/>
        <rFont val="Arial Narrow"/>
        <family val="2"/>
      </rPr>
      <t xml:space="preserve"> Informe de actividades realizadas en cada semestre, al subdecanato.</t>
    </r>
  </si>
  <si>
    <r>
      <t xml:space="preserve">Laboratorio de Microscopia. ES NECESARIO OBTENER DEL DISTRIBUTIVO ACADÉMICO DE LA FACULTAD EL CRONOGRAMA DE PRÁCTICAS ACADÉMICAS PROGRAMADAS PARA EL SEGUNDO SEMESTRE.
El funcionamiento del Laboratorio de Microscopia, se basa en el Objetivo Estratégico Institucional y Lineamiento Estratégico considerado por el Subdecanato de la FCA.
DECLARACIÓN DE EMERGENCIA SANITARIA EN EL ECUADOR Y A NIVEL MUNDIAL COVID </t>
    </r>
    <r>
      <rPr>
        <sz val="10"/>
        <rFont val="Century Schoolbook"/>
        <family val="1"/>
      </rPr>
      <t>2019</t>
    </r>
    <r>
      <rPr>
        <sz val="10"/>
        <rFont val="Arial Narrow"/>
        <family val="2"/>
      </rPr>
      <t xml:space="preserve">, SUSPENSION DE ACTIVIDADES ACADEMICAS.
Acuerdo Ministerial No. </t>
    </r>
    <r>
      <rPr>
        <sz val="10"/>
        <rFont val="Century Schoolbook"/>
        <family val="1"/>
      </rPr>
      <t>00126-2020</t>
    </r>
    <r>
      <rPr>
        <sz val="10"/>
        <rFont val="Arial Narrow"/>
        <family val="2"/>
      </rPr>
      <t xml:space="preserve">, de </t>
    </r>
    <r>
      <rPr>
        <sz val="10"/>
        <rFont val="Century Schoolbook"/>
        <family val="1"/>
      </rPr>
      <t>11</t>
    </r>
    <r>
      <rPr>
        <sz val="10"/>
        <rFont val="Arial Narrow"/>
        <family val="2"/>
      </rPr>
      <t xml:space="preserve"> de marzo de </t>
    </r>
    <r>
      <rPr>
        <sz val="10"/>
        <rFont val="Century Schoolbook"/>
        <family val="1"/>
      </rPr>
      <t>2020</t>
    </r>
    <r>
      <rPr>
        <sz val="10"/>
        <rFont val="Arial Narrow"/>
        <family val="2"/>
      </rPr>
      <t>, la Ministra de Salud Pública declaró el estado de emergencia sanitaria para impedir la propagación del Coronavirus COVID-</t>
    </r>
    <r>
      <rPr>
        <sz val="10"/>
        <rFont val="Century Schoolbook"/>
        <family val="1"/>
      </rPr>
      <t>19.</t>
    </r>
    <r>
      <rPr>
        <sz val="10"/>
        <rFont val="Arial Narrow"/>
        <family val="2"/>
      </rPr>
      <t xml:space="preserve">
Decreto Ejecutivo No. </t>
    </r>
    <r>
      <rPr>
        <sz val="10"/>
        <rFont val="Century Schoolbook"/>
        <family val="1"/>
      </rPr>
      <t>1017</t>
    </r>
    <r>
      <rPr>
        <sz val="10"/>
        <rFont val="Arial Narrow"/>
        <family val="2"/>
      </rPr>
      <t xml:space="preserve">, de </t>
    </r>
    <r>
      <rPr>
        <sz val="10"/>
        <rFont val="Century Schoolbook"/>
        <family val="1"/>
      </rPr>
      <t>16</t>
    </r>
    <r>
      <rPr>
        <sz val="10"/>
        <rFont val="Arial Narrow"/>
        <family val="2"/>
      </rPr>
      <t xml:space="preserve"> de marzo de </t>
    </r>
    <r>
      <rPr>
        <sz val="10"/>
        <rFont val="Century Schoolbook"/>
        <family val="1"/>
      </rPr>
      <t>2020</t>
    </r>
    <r>
      <rPr>
        <sz val="10"/>
        <rFont val="Arial Narrow"/>
        <family val="2"/>
      </rPr>
      <t>, el Presidente de la República del Ecuador decretó “(…) el estado de excepción por calamidad pública en todo el territorio nacional, por los casos de coronavirus confirmados y la declaratoria de pandemia de COVID-</t>
    </r>
    <r>
      <rPr>
        <sz val="10"/>
        <rFont val="Century Schoolbook"/>
        <family val="1"/>
      </rPr>
      <t>19</t>
    </r>
    <r>
      <rPr>
        <sz val="10"/>
        <rFont val="Arial Narrow"/>
        <family val="2"/>
      </rPr>
      <t xml:space="preserve"> por parte de la Organización Mundial de la Salud, que representan un alto riesgo de contagio para toda la ciudadanía y generan afectación a los derechos a la salud y convivencia pacífica del Estado, a fin de controlar la situación de emergencia sanitaria para garantizar los derechos de las personas.
RPC-SE-</t>
    </r>
    <r>
      <rPr>
        <sz val="10"/>
        <rFont val="Century Schoolbook"/>
        <family val="1"/>
      </rPr>
      <t>03</t>
    </r>
    <r>
      <rPr>
        <sz val="10"/>
        <rFont val="Arial Narrow"/>
        <family val="2"/>
      </rPr>
      <t>-No.</t>
    </r>
    <r>
      <rPr>
        <sz val="10"/>
        <rFont val="Century Schoolbook"/>
        <family val="1"/>
      </rPr>
      <t>046-2020</t>
    </r>
    <r>
      <rPr>
        <sz val="10"/>
        <rFont val="Arial Narrow"/>
        <family val="2"/>
      </rPr>
      <t xml:space="preserve"> EL CONSEJO DE EDUCACIÓN SUPERIOR.
La Presidencia del CES, En ejercicio de las atribuciones que le confieren la Ley Orgánica de Educación Superior, RESUELVE expedir la siguiente: Normativa transitoria para el desarrollo de actividades académicas en las Instituciones de Educación Superior, debido al estado de excepción decretado por la emergencia sanitaria ocasionada por la pandemia de COVID-</t>
    </r>
    <r>
      <rPr>
        <sz val="10"/>
        <rFont val="Century Schoolbook"/>
        <family val="1"/>
      </rPr>
      <t>19.</t>
    </r>
  </si>
  <si>
    <t>* Ing. Abrahan Cervantes Álava,
  Subdecano FCA
Ing. Carlos Pezo Jácom</t>
  </si>
  <si>
    <t>* Ing. Abrahan Cervantes Álava,
  Subdecano FCA</t>
  </si>
  <si>
    <t>* Ing. Abrahan Cervantes Álava,
  Subdecano FCA
* Ing. Sist. Henry Patricio Aguilar Aguilar,
  Administrador de las Salas TIC de la FCA</t>
  </si>
  <si>
    <r>
      <t>Salas TIC y Aula Virtual.
Considerando que aun se mantiene el problema por la pandemia del COVID-</t>
    </r>
    <r>
      <rPr>
        <sz val="10"/>
        <rFont val="Century Schoolbook"/>
        <family val="1"/>
      </rPr>
      <t>19</t>
    </r>
    <r>
      <rPr>
        <sz val="10"/>
        <rFont val="Arial Narrow"/>
        <family val="2"/>
      </rPr>
      <t xml:space="preserve"> en el país, las clases del periodo </t>
    </r>
    <r>
      <rPr>
        <sz val="10"/>
        <rFont val="Century Schoolbook"/>
        <family val="1"/>
      </rPr>
      <t>202</t>
    </r>
    <r>
      <rPr>
        <sz val="10"/>
        <rFont val="Arial Narrow"/>
        <family val="2"/>
      </rPr>
      <t>-D</t>
    </r>
    <r>
      <rPr>
        <sz val="10"/>
        <rFont val="Century Schoolbook"/>
        <family val="1"/>
      </rPr>
      <t>1</t>
    </r>
    <r>
      <rPr>
        <sz val="10"/>
        <rFont val="Arial Narrow"/>
        <family val="2"/>
      </rPr>
      <t xml:space="preserve"> programadas para iniciar en Agosto y con modalidades virtuales y pocas asignaturas con modalidad Hibrida se presume que no se cumplirá con las practicas según lo planificado inicialmente.
Aun no se han realizado los mantenimientos programados tanto preventivos como correctivos.
La unidad de Bienes no están entregando constataciones de bienes.</t>
    </r>
  </si>
  <si>
    <t>* Ing. Abrahan Cervantes Álava,
  Subdecano FCA
* Lcda. Rosa Hernández,
  Analista Administrativo de Subdecanato FCA</t>
  </si>
  <si>
    <t>* Ing. Abrahan Cervantes Álava,
  Subdecano FCA
* Lcda. Rosa Hernández,
  Analista Administrativo de Subdecanato
* Lcda. Patricia Cueva,
  Analista Académico Subdecanato
* Ing. Romel López,
  Analista Académico Subdecanato.
* Psic. Clínico Ronald Barrezueta Rogel,
  Auxiliar Servicios, encargado Archivo Gestión FCA</t>
  </si>
  <si>
    <t>* Ing. Rosemary Samaniego,
  Decana
* Miembros del Consejo Directivo
* Abg. Servio Ordoñez,
  Secretario-Abogado FCS</t>
  </si>
  <si>
    <t>N° de planificaciones y evaluaciones semestrales entregadas</t>
  </si>
  <si>
    <t>* Ing. Rosemary Samaniego,
  Decana
* Lic. Martha Calle,
  Analista del Decanato
* Lic. Danny Guadalupe Duarte,
  Administrador de Bienes FCS</t>
  </si>
  <si>
    <t>Canecas</t>
  </si>
  <si>
    <t xml:space="preserve">Pintura para exterior en coraza </t>
  </si>
  <si>
    <t xml:space="preserve">Rodillo premier atlas </t>
  </si>
  <si>
    <t>Flash memory 16GB</t>
  </si>
  <si>
    <t>* Dr. Edguin Sarango Salazar,
  Subdecano
* Coordinadores de Carrera
* Lic. Liz Cedillo,
  Analista Académico FCS</t>
  </si>
  <si>
    <t>* Dr. Edguin Sarango Salazar,
  Subdecano
* Coordinador/a Académico/a
* Coordinadores de Carrera
* Lic. Liz Cedillo Camacho, 
  Analista Académico FCS</t>
  </si>
  <si>
    <t>* Dr. Edguin Sarango Salazar,
  Subdecano
* Coordinador/a Académico/a
* Coordinadores de Carrera
* Soc. Rosario Aguilar,
  Analista del Subdecanato
* Ing. Patricia Velastegui,
  Analista Académico</t>
  </si>
  <si>
    <t>* Dr. Edguin Sarango Salazar,
  Subdecano
* Ing. Patricia Velastegui Balandra,
  Analista Académico FCS</t>
  </si>
  <si>
    <t>* Lic. Liz Cedillo Camacho,
  Analista Académico FCS</t>
  </si>
  <si>
    <t>Cabe recalcar que varias actividades propuestas se desarrollaran en modalidad teletrabajo, mientras dure la emergencia sanitaria declarada en el país.</t>
  </si>
  <si>
    <t>* Dr. Julio Cisneros León,
  Jefe UMMOG FCS
 * Lic. Jenny Vélez Balandra,
  Analista administrativo UMMOG
 * Ing. Betsy Sánchez Mateo,
  Analista de la UMMOG
 * Lic. Julián Solano Caamaño,
  Analista de UMMOG
 * Lic. Andrea Mejía Ramírez,
  Analista de Estadística
 * Ing. Ciboney Granda Ordoñez,
  Analista de Estadística</t>
  </si>
  <si>
    <t>* Dr. Julio Cisneros León,
  Jefe UMMOG FCS
 * Lic. Andrea Mejía Ramírez,
  Analista de Estadística
 * Lic. Julián Solano Caamaño,
  Analista de UMMOG</t>
  </si>
  <si>
    <t>* Dr. Julio Cisneros León,
  Jefe UMMOG FCS
 * Lic. Jenny Vélez Balandra,
  Analista administrativo UMMOG
 * Ing. Betsy Sánchez Mateo,
  Analista de la UMMOG
 * Lic. Julián Solano Caamaño,
  Analista de UMMOG
* Lic. Andrea Mejía Ramírez,
  Analista de Estadística
 * Ing. Ciboney Granda Ordoñez,
  Analista de Estadística</t>
  </si>
  <si>
    <t>Hasta la presente fecha no se sabia con certeza los cambios que se iban a realizar.</t>
  </si>
  <si>
    <t>Fortalecer el liderazgo en todos los niveles de decisión para incrementar el compromiso de la comunidad universitaria en el logro de los objetivos institucionales</t>
  </si>
  <si>
    <t xml:space="preserve">Cabe recalcar que las actividades propuestas se desarrollarán en la modalidad en línea mientras dure la emergencia sanitaria declarada en el país.
</t>
  </si>
  <si>
    <t xml:space="preserve">* Ing. Jorge Valarezo Castro,
  Coordinador de la Carrera
</t>
  </si>
  <si>
    <t>Cabe recalcar que las actividades propuestas se desarrollarán en la modalidad en línea mientras dure la emergencia sanitaria declarada en el país</t>
  </si>
  <si>
    <r>
      <t xml:space="preserve">Fecha de entrega:      </t>
    </r>
    <r>
      <rPr>
        <sz val="12"/>
        <color theme="1"/>
        <rFont val="Century Schoolbook"/>
        <family val="1"/>
      </rPr>
      <t>17/07/2020</t>
    </r>
  </si>
  <si>
    <r>
      <rPr>
        <b/>
        <sz val="9"/>
        <rFont val="Century Schoolbook"/>
        <family val="1"/>
      </rPr>
      <t>3.-</t>
    </r>
    <r>
      <rPr>
        <b/>
        <sz val="10"/>
        <rFont val="Arial"/>
        <family val="2"/>
      </rPr>
      <t xml:space="preserve"> </t>
    </r>
    <r>
      <rPr>
        <sz val="10"/>
        <rFont val="Arial Narrow"/>
        <family val="2"/>
      </rPr>
      <t>Presentar la Planificación Operativa Anual y Evaluación de la Planificación Operativa Anual.</t>
    </r>
  </si>
  <si>
    <r>
      <rPr>
        <b/>
        <sz val="9"/>
        <rFont val="Century Schoolbook"/>
        <family val="1"/>
      </rPr>
      <t>3.-</t>
    </r>
    <r>
      <rPr>
        <b/>
        <sz val="10"/>
        <rFont val="Arial"/>
        <family val="2"/>
      </rPr>
      <t xml:space="preserve"> </t>
    </r>
    <r>
      <rPr>
        <sz val="10"/>
        <color theme="1"/>
        <rFont val="Arial Narrow"/>
        <family val="2"/>
      </rPr>
      <t>Presentar la Planificación Operativa Anual y Evaluación de la Planificación Operativa Anual.</t>
    </r>
  </si>
  <si>
    <r>
      <rPr>
        <b/>
        <sz val="9"/>
        <rFont val="Century Schoolbook"/>
        <family val="1"/>
      </rPr>
      <t>1.-</t>
    </r>
    <r>
      <rPr>
        <sz val="10"/>
        <rFont val="Arial"/>
        <family val="2"/>
      </rPr>
      <t xml:space="preserve"> </t>
    </r>
    <r>
      <rPr>
        <sz val="10"/>
        <rFont val="Arial Narrow"/>
        <family val="2"/>
      </rPr>
      <t>Coordinar la ejecución de los procesos académicos.</t>
    </r>
  </si>
  <si>
    <r>
      <rPr>
        <b/>
        <sz val="9"/>
        <color theme="1"/>
        <rFont val="Century Schoolbook"/>
        <family val="1"/>
      </rPr>
      <t>1.-</t>
    </r>
    <r>
      <rPr>
        <sz val="10"/>
        <color theme="1"/>
        <rFont val="Arial Narrow"/>
        <family val="2"/>
      </rPr>
      <t xml:space="preserve"> Socializar reglamentos.
</t>
    </r>
    <r>
      <rPr>
        <b/>
        <sz val="9"/>
        <color theme="1"/>
        <rFont val="Century Schoolbook"/>
        <family val="1"/>
      </rPr>
      <t>2.-</t>
    </r>
    <r>
      <rPr>
        <sz val="10"/>
        <color theme="1"/>
        <rFont val="Arial Narrow"/>
        <family val="2"/>
      </rPr>
      <t xml:space="preserve"> Planificar reuniones de trabajo con el personal administrativo y académico.
</t>
    </r>
  </si>
  <si>
    <r>
      <rPr>
        <b/>
        <sz val="9"/>
        <color theme="1"/>
        <rFont val="Century Schoolbook"/>
        <family val="1"/>
      </rPr>
      <t>1.-</t>
    </r>
    <r>
      <rPr>
        <sz val="10"/>
        <color theme="1"/>
        <rFont val="Arial Narrow"/>
        <family val="2"/>
      </rPr>
      <t xml:space="preserve"> Reporte de validación de las directrices (Reglamentos, y directrices al personal académico y administrativo).</t>
    </r>
  </si>
  <si>
    <r>
      <t xml:space="preserve">
</t>
    </r>
    <r>
      <rPr>
        <b/>
        <sz val="9"/>
        <color theme="1"/>
        <rFont val="Century Schoolbook"/>
        <family val="1"/>
      </rPr>
      <t>1.-</t>
    </r>
    <r>
      <rPr>
        <sz val="10"/>
        <color theme="1"/>
        <rFont val="Arial Narrow"/>
        <family val="2"/>
      </rPr>
      <t xml:space="preserve"> Receptar las comunicaciones y notificaciones de las autoridades y/o organismos externos de educación superior.
</t>
    </r>
    <r>
      <rPr>
        <b/>
        <sz val="9"/>
        <color theme="1"/>
        <rFont val="Century Schoolbook"/>
        <family val="1"/>
      </rPr>
      <t>2.-</t>
    </r>
    <r>
      <rPr>
        <sz val="10"/>
        <color theme="1"/>
        <rFont val="Arial Narrow"/>
        <family val="2"/>
      </rPr>
      <t xml:space="preserve"> Elaborar comunicaciones (oficios, circulares).
</t>
    </r>
    <r>
      <rPr>
        <b/>
        <sz val="9"/>
        <color theme="1"/>
        <rFont val="Century Schoolbook"/>
        <family val="1"/>
      </rPr>
      <t>3.-</t>
    </r>
    <r>
      <rPr>
        <sz val="10"/>
        <color theme="1"/>
        <rFont val="Arial Narrow"/>
        <family val="2"/>
      </rPr>
      <t xml:space="preserve"> Gestionar la adquisición de bienes y materiales para la facultad.
</t>
    </r>
    <r>
      <rPr>
        <b/>
        <sz val="9"/>
        <color theme="1"/>
        <rFont val="Century Schoolbook"/>
        <family val="1"/>
      </rPr>
      <t>4.-</t>
    </r>
    <r>
      <rPr>
        <sz val="10"/>
        <color theme="1"/>
        <rFont val="Arial Narrow"/>
        <family val="2"/>
      </rPr>
      <t xml:space="preserve"> Elaborar la matriz del estado actual de los procesos administrativos y académicos.
</t>
    </r>
  </si>
  <si>
    <r>
      <rPr>
        <b/>
        <sz val="9"/>
        <color theme="1"/>
        <rFont val="Century Schoolbook"/>
        <family val="1"/>
      </rPr>
      <t>1.-</t>
    </r>
    <r>
      <rPr>
        <sz val="10"/>
        <color theme="1"/>
        <rFont val="Arial Narrow"/>
        <family val="2"/>
      </rPr>
      <t xml:space="preserve"> Legalizar las resoluciones adoptadas por Consejo Directivo.
</t>
    </r>
    <r>
      <rPr>
        <b/>
        <sz val="9"/>
        <color theme="1"/>
        <rFont val="Century Schoolbook"/>
        <family val="1"/>
      </rPr>
      <t>2.-</t>
    </r>
    <r>
      <rPr>
        <sz val="10"/>
        <color theme="1"/>
        <rFont val="Arial Narrow"/>
        <family val="2"/>
      </rPr>
      <t xml:space="preserve"> Legalizar actas de sesiones de Consejo Directivo.
</t>
    </r>
    <r>
      <rPr>
        <b/>
        <sz val="9"/>
        <color theme="1"/>
        <rFont val="Century Schoolbook"/>
        <family val="1"/>
      </rPr>
      <t>3.-</t>
    </r>
    <r>
      <rPr>
        <sz val="10"/>
        <color theme="1"/>
        <rFont val="Arial Narrow"/>
        <family val="2"/>
      </rPr>
      <t xml:space="preserve"> Aprobar criterios jurídicos.</t>
    </r>
  </si>
  <si>
    <r>
      <rPr>
        <b/>
        <sz val="9"/>
        <color theme="1"/>
        <rFont val="Century Schoolbook"/>
        <family val="1"/>
      </rPr>
      <t>1.-</t>
    </r>
    <r>
      <rPr>
        <sz val="10"/>
        <color theme="1"/>
        <rFont val="Arial Narrow"/>
        <family val="2"/>
      </rPr>
      <t xml:space="preserve"> Reporte de resoluciones adoptadas por Consejo Directivo.</t>
    </r>
  </si>
  <si>
    <r>
      <rPr>
        <b/>
        <sz val="9"/>
        <color theme="1"/>
        <rFont val="Century Schoolbook"/>
        <family val="1"/>
      </rPr>
      <t>1.-</t>
    </r>
    <r>
      <rPr>
        <sz val="10"/>
        <color theme="1"/>
        <rFont val="Arial Narrow"/>
        <family val="2"/>
      </rPr>
      <t xml:space="preserve"> Matriz de Control y Supervisión de los servidores.</t>
    </r>
  </si>
  <si>
    <r>
      <rPr>
        <b/>
        <sz val="9"/>
        <color theme="1"/>
        <rFont val="Century Schoolbook"/>
        <family val="1"/>
      </rPr>
      <t>1.-</t>
    </r>
    <r>
      <rPr>
        <sz val="10"/>
        <color theme="1"/>
        <rFont val="Arial Narrow"/>
        <family val="2"/>
      </rPr>
      <t xml:space="preserve"> Receptar las solicitudes de permiso del personal administrativo y académico.
</t>
    </r>
    <r>
      <rPr>
        <b/>
        <sz val="9"/>
        <color theme="1"/>
        <rFont val="Century Schoolbook"/>
        <family val="1"/>
      </rPr>
      <t>2.-</t>
    </r>
    <r>
      <rPr>
        <sz val="10"/>
        <color theme="1"/>
        <rFont val="Arial Narrow"/>
        <family val="2"/>
      </rPr>
      <t xml:space="preserve"> Redactar y tramitar ante autoridades las solicitudes de permiso, licencias y avales por parte de los docentes y servidores.
</t>
    </r>
    <r>
      <rPr>
        <b/>
        <sz val="9"/>
        <color theme="1"/>
        <rFont val="Century Schoolbook"/>
        <family val="1"/>
      </rPr>
      <t>3.-</t>
    </r>
    <r>
      <rPr>
        <sz val="10"/>
        <color theme="1"/>
        <rFont val="Arial Narrow"/>
        <family val="2"/>
      </rPr>
      <t xml:space="preserve"> Elaborar la Matriz de Control y Supervisión de los Servidores.</t>
    </r>
  </si>
  <si>
    <r>
      <rPr>
        <b/>
        <sz val="9"/>
        <color theme="1"/>
        <rFont val="Century Schoolbook"/>
        <family val="1"/>
      </rPr>
      <t>1.-</t>
    </r>
    <r>
      <rPr>
        <sz val="10"/>
        <color theme="1"/>
        <rFont val="Arial Narrow"/>
        <family val="2"/>
      </rPr>
      <t xml:space="preserve"> Realizar y enviar convocatorias para Consejo Directivo.
</t>
    </r>
    <r>
      <rPr>
        <b/>
        <sz val="9"/>
        <color theme="1"/>
        <rFont val="Century Schoolbook"/>
        <family val="1"/>
      </rPr>
      <t>2.-</t>
    </r>
    <r>
      <rPr>
        <sz val="10"/>
        <color theme="1"/>
        <rFont val="Arial Narrow"/>
        <family val="2"/>
      </rPr>
      <t xml:space="preserve"> Realizar la Matriz de Control y Supervisión a la ejecución de las convocatorias a Consejo Directivo. 
</t>
    </r>
    <r>
      <rPr>
        <b/>
        <sz val="9"/>
        <color theme="1"/>
        <rFont val="Century Schoolbook"/>
        <family val="1"/>
      </rPr>
      <t>3.-</t>
    </r>
    <r>
      <rPr>
        <sz val="10"/>
        <color theme="1"/>
        <rFont val="Arial Narrow"/>
        <family val="2"/>
      </rPr>
      <t xml:space="preserve"> Elaborar el orden del día.</t>
    </r>
  </si>
  <si>
    <r>
      <rPr>
        <b/>
        <sz val="9"/>
        <color theme="1"/>
        <rFont val="Century Schoolbook"/>
        <family val="1"/>
      </rPr>
      <t>1.-</t>
    </r>
    <r>
      <rPr>
        <sz val="10"/>
        <color theme="1"/>
        <rFont val="Arial Narrow"/>
        <family val="2"/>
      </rPr>
      <t xml:space="preserve"> Matriz de Control y Supervisión a la ejecución de las convocatorias a los consejos de facultad.</t>
    </r>
  </si>
  <si>
    <r>
      <rPr>
        <b/>
        <sz val="9"/>
        <color theme="1"/>
        <rFont val="Century Schoolbook"/>
        <family val="1"/>
      </rPr>
      <t>1.-</t>
    </r>
    <r>
      <rPr>
        <sz val="10"/>
        <color theme="1"/>
        <rFont val="Arial Narrow"/>
        <family val="2"/>
      </rPr>
      <t xml:space="preserve"> Plan Operativo Anual y Evaluación del POA.</t>
    </r>
  </si>
  <si>
    <r>
      <rPr>
        <b/>
        <sz val="9"/>
        <color theme="1"/>
        <rFont val="Century Schoolbook"/>
        <family val="1"/>
      </rPr>
      <t>1.-</t>
    </r>
    <r>
      <rPr>
        <sz val="10"/>
        <color theme="1"/>
        <rFont val="Arial Narrow"/>
        <family val="2"/>
      </rPr>
      <t xml:space="preserve"> Presidir la Comisión Académica con Coordinadores de Carrera para el monitoreo de procesos académicos de la FCS.
</t>
    </r>
    <r>
      <rPr>
        <b/>
        <sz val="9"/>
        <color theme="1"/>
        <rFont val="Century Schoolbook"/>
        <family val="1"/>
      </rPr>
      <t>2.-</t>
    </r>
    <r>
      <rPr>
        <sz val="10"/>
        <color theme="1"/>
        <rFont val="Arial Narrow"/>
        <family val="2"/>
      </rPr>
      <t xml:space="preserve"> Supervisar el proceso de elaboración, revisión, ingreso y seguimiento al silabo.</t>
    </r>
  </si>
  <si>
    <r>
      <rPr>
        <b/>
        <sz val="9"/>
        <color theme="1"/>
        <rFont val="Century Schoolbook"/>
        <family val="1"/>
      </rPr>
      <t>1.-</t>
    </r>
    <r>
      <rPr>
        <sz val="10"/>
        <color theme="1"/>
        <rFont val="Arial Narrow"/>
        <family val="2"/>
      </rPr>
      <t xml:space="preserve"> Coordinar la elaboración del Distributivo y horarios de clases por periodo académico.
</t>
    </r>
    <r>
      <rPr>
        <b/>
        <sz val="9"/>
        <color theme="1"/>
        <rFont val="Century Schoolbook"/>
        <family val="1"/>
      </rPr>
      <t>2.-</t>
    </r>
    <r>
      <rPr>
        <sz val="10"/>
        <color theme="1"/>
        <rFont val="Arial Narrow"/>
        <family val="2"/>
      </rPr>
      <t xml:space="preserve"> Coordinar la elaboración, revisión, ingreso y seguimiento al silabo.
</t>
    </r>
    <r>
      <rPr>
        <b/>
        <sz val="9"/>
        <color theme="1"/>
        <rFont val="Century Schoolbook"/>
        <family val="1"/>
      </rPr>
      <t>3.-</t>
    </r>
    <r>
      <rPr>
        <sz val="10"/>
        <color theme="1"/>
        <rFont val="Arial Narrow"/>
        <family val="2"/>
      </rPr>
      <t xml:space="preserve"> Proponer actividades para la elaboración del calendario académico de la UTMACH.
</t>
    </r>
    <r>
      <rPr>
        <b/>
        <sz val="9"/>
        <color theme="1"/>
        <rFont val="Century Schoolbook"/>
        <family val="1"/>
      </rPr>
      <t>4.-</t>
    </r>
    <r>
      <rPr>
        <sz val="10"/>
        <color theme="1"/>
        <rFont val="Arial Narrow"/>
        <family val="2"/>
      </rPr>
      <t xml:space="preserve"> Supervisar los procesos académicos de la Facultad.
</t>
    </r>
    <r>
      <rPr>
        <b/>
        <sz val="9"/>
        <color theme="1"/>
        <rFont val="Century Schoolbook"/>
        <family val="1"/>
      </rPr>
      <t>5.-</t>
    </r>
    <r>
      <rPr>
        <sz val="10"/>
        <color theme="1"/>
        <rFont val="Arial Narrow"/>
        <family val="2"/>
      </rPr>
      <t xml:space="preserve"> Supervisar los procesos administrativos que se cumplen desde el subdecanato.</t>
    </r>
  </si>
  <si>
    <r>
      <rPr>
        <b/>
        <sz val="9"/>
        <color theme="1"/>
        <rFont val="Century Schoolbook"/>
        <family val="1"/>
      </rPr>
      <t>1.-</t>
    </r>
    <r>
      <rPr>
        <sz val="10"/>
        <color theme="1"/>
        <rFont val="Arial Narrow"/>
        <family val="2"/>
      </rPr>
      <t xml:space="preserve"> Identificar proyectos de vinculación vigentes y en tramite de cada carrera.
</t>
    </r>
    <r>
      <rPr>
        <b/>
        <sz val="9"/>
        <color theme="1"/>
        <rFont val="Century Schoolbook"/>
        <family val="1"/>
      </rPr>
      <t>2.-</t>
    </r>
    <r>
      <rPr>
        <sz val="10"/>
        <color theme="1"/>
        <rFont val="Arial Narrow"/>
        <family val="2"/>
      </rPr>
      <t xml:space="preserve"> Identificar proyectos de investigación en los que participan los docentes de la Facultad.
</t>
    </r>
    <r>
      <rPr>
        <b/>
        <sz val="9"/>
        <color theme="1"/>
        <rFont val="Century Schoolbook"/>
        <family val="1"/>
      </rPr>
      <t>3.-</t>
    </r>
    <r>
      <rPr>
        <sz val="10"/>
        <color theme="1"/>
        <rFont val="Arial Narrow"/>
        <family val="2"/>
      </rPr>
      <t xml:space="preserve"> Levantar datos de docentes con carga horaria en vinculación e investigación.</t>
    </r>
  </si>
  <si>
    <r>
      <rPr>
        <b/>
        <sz val="9"/>
        <color theme="1"/>
        <rFont val="Century Schoolbook"/>
        <family val="1"/>
      </rPr>
      <t>1.-</t>
    </r>
    <r>
      <rPr>
        <sz val="10"/>
        <color theme="1"/>
        <rFont val="Arial Narrow"/>
        <family val="2"/>
      </rPr>
      <t xml:space="preserve"> Emitir directrices a Coordinadores de Carrera sobre procesos académicos y curriculares.
</t>
    </r>
    <r>
      <rPr>
        <b/>
        <sz val="9"/>
        <color theme="1"/>
        <rFont val="Century Schoolbook"/>
        <family val="1"/>
      </rPr>
      <t>2.-</t>
    </r>
    <r>
      <rPr>
        <sz val="10"/>
        <color theme="1"/>
        <rFont val="Arial Narrow"/>
        <family val="2"/>
      </rPr>
      <t xml:space="preserve"> Solicitar informes respectivos a cada carrera.
</t>
    </r>
    <r>
      <rPr>
        <b/>
        <sz val="9"/>
        <color theme="1"/>
        <rFont val="Century Schoolbook"/>
        <family val="1"/>
      </rPr>
      <t>3.-</t>
    </r>
    <r>
      <rPr>
        <sz val="10"/>
        <color theme="1"/>
        <rFont val="Arial Narrow"/>
        <family val="2"/>
      </rPr>
      <t xml:space="preserve"> Elaborar matriz de cumplimiento de procesos académicos por parte de las Coordinaciones de Carreras.
</t>
    </r>
    <r>
      <rPr>
        <b/>
        <sz val="9"/>
        <color theme="1"/>
        <rFont val="Century Schoolbook"/>
        <family val="1"/>
      </rPr>
      <t>4.-</t>
    </r>
    <r>
      <rPr>
        <sz val="10"/>
        <color theme="1"/>
        <rFont val="Arial Narrow"/>
        <family val="2"/>
      </rPr>
      <t xml:space="preserve"> Elaborar matriz de cumplimiento de procesos académicos de docentes.
</t>
    </r>
    <r>
      <rPr>
        <b/>
        <sz val="9"/>
        <color theme="1"/>
        <rFont val="Century Schoolbook"/>
        <family val="1"/>
      </rPr>
      <t>5.-</t>
    </r>
    <r>
      <rPr>
        <sz val="10"/>
        <color theme="1"/>
        <rFont val="Arial Narrow"/>
        <family val="2"/>
      </rPr>
      <t xml:space="preserve"> Elevar el respectivo informe a la instancia pertinente.</t>
    </r>
  </si>
  <si>
    <r>
      <rPr>
        <b/>
        <sz val="9"/>
        <color theme="1"/>
        <rFont val="Century Schoolbook"/>
        <family val="1"/>
      </rPr>
      <t>1.-</t>
    </r>
    <r>
      <rPr>
        <sz val="10"/>
        <color theme="1"/>
        <rFont val="Arial Narrow"/>
        <family val="2"/>
      </rPr>
      <t xml:space="preserve"> Gestionar ante las instancias pertinentes la aprobación de propuestas de proyectos de investigación y vinculación con la sociedad de las distintas carreras de la Facultad.</t>
    </r>
  </si>
  <si>
    <r>
      <rPr>
        <b/>
        <sz val="9"/>
        <color theme="1"/>
        <rFont val="Century Schoolbook"/>
        <family val="1"/>
      </rPr>
      <t>1.-</t>
    </r>
    <r>
      <rPr>
        <sz val="10"/>
        <color theme="1"/>
        <rFont val="Arial Narrow"/>
        <family val="2"/>
      </rPr>
      <t xml:space="preserve"> Reporte de estado de cumplimiento de procesos académicos.
</t>
    </r>
    <r>
      <rPr>
        <b/>
        <sz val="9"/>
        <color theme="1"/>
        <rFont val="Century Schoolbook"/>
        <family val="1"/>
      </rPr>
      <t>2.-</t>
    </r>
    <r>
      <rPr>
        <sz val="10"/>
        <color theme="1"/>
        <rFont val="Arial Narrow"/>
        <family val="2"/>
      </rPr>
      <t xml:space="preserve"> Registros del uso diario del laboratorio.</t>
    </r>
  </si>
  <si>
    <r>
      <rPr>
        <b/>
        <sz val="9"/>
        <rFont val="Century Schoolbook"/>
        <family val="1"/>
      </rPr>
      <t>1.-</t>
    </r>
    <r>
      <rPr>
        <sz val="10"/>
        <rFont val="Arial"/>
        <family val="2"/>
      </rPr>
      <t xml:space="preserve"> </t>
    </r>
    <r>
      <rPr>
        <sz val="10"/>
        <rFont val="Arial Narrow"/>
        <family val="2"/>
      </rPr>
      <t>Plan Operativo Anual y Evaluación al POA.</t>
    </r>
  </si>
  <si>
    <r>
      <rPr>
        <b/>
        <sz val="9"/>
        <rFont val="Century Schoolbook"/>
        <family val="1"/>
      </rPr>
      <t>1.-</t>
    </r>
    <r>
      <rPr>
        <sz val="10"/>
        <rFont val="Arial"/>
        <family val="2"/>
      </rPr>
      <t xml:space="preserve"> </t>
    </r>
    <r>
      <rPr>
        <sz val="10"/>
        <rFont val="Arial Narrow"/>
        <family val="2"/>
      </rPr>
      <t>Realizar el inventario documental de carpetas del archivo que reposan en el Subdecanato.</t>
    </r>
  </si>
  <si>
    <r>
      <rPr>
        <b/>
        <sz val="9"/>
        <color theme="1"/>
        <rFont val="Century Schoolbook"/>
        <family val="1"/>
      </rPr>
      <t>1.-</t>
    </r>
    <r>
      <rPr>
        <sz val="10"/>
        <color theme="1"/>
        <rFont val="Arial Narrow"/>
        <family val="2"/>
      </rPr>
      <t xml:space="preserve"> Elaborar el plan operativo anual del Subdecanato.
</t>
    </r>
    <r>
      <rPr>
        <b/>
        <sz val="9"/>
        <color theme="1"/>
        <rFont val="Century Schoolbook"/>
        <family val="1"/>
      </rPr>
      <t>2.-</t>
    </r>
    <r>
      <rPr>
        <sz val="10"/>
        <color theme="1"/>
        <rFont val="Arial Narrow"/>
        <family val="2"/>
      </rPr>
      <t xml:space="preserve"> Elaborar la Evaluación al POA.
</t>
    </r>
    <r>
      <rPr>
        <b/>
        <sz val="9"/>
        <color theme="1"/>
        <rFont val="Century Schoolbook"/>
        <family val="1"/>
      </rPr>
      <t>3.-</t>
    </r>
    <r>
      <rPr>
        <sz val="10"/>
        <color theme="1"/>
        <rFont val="Arial Narrow"/>
        <family val="2"/>
      </rPr>
      <t xml:space="preserve"> Entregar a la Dirección de Planificación el POA y Evaluación.</t>
    </r>
  </si>
  <si>
    <r>
      <rPr>
        <b/>
        <sz val="9"/>
        <rFont val="Century Schoolbook"/>
        <family val="1"/>
      </rPr>
      <t>1.-</t>
    </r>
    <r>
      <rPr>
        <sz val="10"/>
        <rFont val="Arial"/>
        <family val="2"/>
      </rPr>
      <t xml:space="preserve"> </t>
    </r>
    <r>
      <rPr>
        <sz val="10"/>
        <rFont val="Arial Narrow"/>
        <family val="2"/>
      </rPr>
      <t>Registro de certificaciones emitidas.</t>
    </r>
  </si>
  <si>
    <r>
      <rPr>
        <b/>
        <sz val="9"/>
        <rFont val="Century Schoolbook"/>
        <family val="1"/>
      </rPr>
      <t>1.-</t>
    </r>
    <r>
      <rPr>
        <sz val="10"/>
        <rFont val="Arial"/>
        <family val="2"/>
      </rPr>
      <t xml:space="preserve"> </t>
    </r>
    <r>
      <rPr>
        <sz val="10"/>
        <rFont val="Arial Narrow"/>
        <family val="2"/>
      </rPr>
      <t>Elaborar la Planificación Operativa Anual de la secretaria de la FCS.</t>
    </r>
    <r>
      <rPr>
        <sz val="10"/>
        <rFont val="Arial"/>
        <family val="2"/>
      </rPr>
      <t xml:space="preserve">
</t>
    </r>
    <r>
      <rPr>
        <b/>
        <sz val="9"/>
        <rFont val="Century Schoolbook"/>
        <family val="1"/>
      </rPr>
      <t>2.-</t>
    </r>
    <r>
      <rPr>
        <sz val="10"/>
        <rFont val="Arial"/>
        <family val="2"/>
      </rPr>
      <t xml:space="preserve"> </t>
    </r>
    <r>
      <rPr>
        <sz val="10"/>
        <rFont val="Arial Narrow"/>
        <family val="2"/>
      </rPr>
      <t>Realizar la Evaluación de la Planificación Operativa Anual del Subdecanato.</t>
    </r>
  </si>
  <si>
    <r>
      <rPr>
        <b/>
        <sz val="9"/>
        <rFont val="Century Schoolbook"/>
        <family val="1"/>
      </rPr>
      <t>1.-</t>
    </r>
    <r>
      <rPr>
        <sz val="10"/>
        <rFont val="Arial"/>
        <family val="2"/>
      </rPr>
      <t xml:space="preserve"> </t>
    </r>
    <r>
      <rPr>
        <sz val="10"/>
        <rFont val="Arial Narrow"/>
        <family val="2"/>
      </rPr>
      <t>Reporte de estudiantes matriculados.</t>
    </r>
    <r>
      <rPr>
        <sz val="10"/>
        <rFont val="Arial"/>
        <family val="2"/>
      </rPr>
      <t xml:space="preserve">
</t>
    </r>
    <r>
      <rPr>
        <b/>
        <sz val="9"/>
        <rFont val="Century Schoolbook"/>
        <family val="1"/>
      </rPr>
      <t>2.-</t>
    </r>
    <r>
      <rPr>
        <sz val="10"/>
        <rFont val="Arial"/>
        <family val="2"/>
      </rPr>
      <t xml:space="preserve"> </t>
    </r>
    <r>
      <rPr>
        <sz val="10"/>
        <rFont val="Arial Narrow"/>
        <family val="2"/>
      </rPr>
      <t>Oficios recibidos para el cambio de paralelo.</t>
    </r>
    <r>
      <rPr>
        <sz val="10"/>
        <rFont val="Arial"/>
        <family val="2"/>
      </rPr>
      <t xml:space="preserve">
</t>
    </r>
    <r>
      <rPr>
        <b/>
        <sz val="9"/>
        <rFont val="Century Schoolbook"/>
        <family val="1"/>
      </rPr>
      <t>3.-</t>
    </r>
    <r>
      <rPr>
        <sz val="10"/>
        <rFont val="Arial"/>
        <family val="2"/>
      </rPr>
      <t xml:space="preserve"> </t>
    </r>
    <r>
      <rPr>
        <sz val="10"/>
        <rFont val="Arial Narrow"/>
        <family val="2"/>
      </rPr>
      <t>Hoja de matrícula impresa por cambio de paralelo.</t>
    </r>
    <r>
      <rPr>
        <sz val="10"/>
        <rFont val="Arial"/>
        <family val="2"/>
      </rPr>
      <t xml:space="preserve">
</t>
    </r>
    <r>
      <rPr>
        <b/>
        <sz val="9"/>
        <rFont val="Century Schoolbook"/>
        <family val="1"/>
      </rPr>
      <t>4.-</t>
    </r>
    <r>
      <rPr>
        <sz val="10"/>
        <rFont val="Arial"/>
        <family val="2"/>
      </rPr>
      <t xml:space="preserve"> </t>
    </r>
    <r>
      <rPr>
        <sz val="10"/>
        <rFont val="Arial Narrow"/>
        <family val="2"/>
      </rPr>
      <t>Libro de registros de certificados entregados a usuarios.</t>
    </r>
    <r>
      <rPr>
        <sz val="10"/>
        <rFont val="Arial"/>
        <family val="2"/>
      </rPr>
      <t xml:space="preserve">
</t>
    </r>
    <r>
      <rPr>
        <b/>
        <sz val="9"/>
        <rFont val="Century Schoolbook"/>
        <family val="1"/>
      </rPr>
      <t>5.-</t>
    </r>
    <r>
      <rPr>
        <sz val="10"/>
        <rFont val="Arial"/>
        <family val="2"/>
      </rPr>
      <t xml:space="preserve"> </t>
    </r>
    <r>
      <rPr>
        <sz val="10"/>
        <rFont val="Arial Narrow"/>
        <family val="2"/>
      </rPr>
      <t>Reporte de asignaturas insubsistidas.</t>
    </r>
    <r>
      <rPr>
        <sz val="10"/>
        <rFont val="Arial"/>
        <family val="2"/>
      </rPr>
      <t xml:space="preserve">
</t>
    </r>
    <r>
      <rPr>
        <b/>
        <sz val="9"/>
        <rFont val="Century Schoolbook"/>
        <family val="1"/>
      </rPr>
      <t>6.-</t>
    </r>
    <r>
      <rPr>
        <sz val="10"/>
        <rFont val="Arial"/>
        <family val="2"/>
      </rPr>
      <t xml:space="preserve"> </t>
    </r>
    <r>
      <rPr>
        <sz val="10"/>
        <rFont val="Arial Narrow"/>
        <family val="2"/>
      </rPr>
      <t>Hoja de Información General de datos personales.</t>
    </r>
  </si>
  <si>
    <r>
      <rPr>
        <b/>
        <sz val="9"/>
        <rFont val="Century Schoolbook"/>
        <family val="1"/>
      </rPr>
      <t>1.-</t>
    </r>
    <r>
      <rPr>
        <sz val="10"/>
        <rFont val="Arial"/>
        <family val="2"/>
      </rPr>
      <t xml:space="preserve"> </t>
    </r>
    <r>
      <rPr>
        <sz val="10"/>
        <rFont val="Arial Narrow"/>
        <family val="2"/>
      </rPr>
      <t>Coordinar y Planificar el proceso de movilidad a nivel institucional.</t>
    </r>
    <r>
      <rPr>
        <sz val="10"/>
        <rFont val="Arial"/>
        <family val="2"/>
      </rPr>
      <t xml:space="preserve">
</t>
    </r>
    <r>
      <rPr>
        <b/>
        <sz val="9"/>
        <rFont val="Century Schoolbook"/>
        <family val="1"/>
      </rPr>
      <t>2.-</t>
    </r>
    <r>
      <rPr>
        <sz val="10"/>
        <rFont val="Arial"/>
        <family val="2"/>
      </rPr>
      <t xml:space="preserve"> </t>
    </r>
    <r>
      <rPr>
        <sz val="10"/>
        <rFont val="Arial Narrow"/>
        <family val="2"/>
      </rPr>
      <t>Coordinar y Planificar el proceso de movilidad a nivel de Facultad.</t>
    </r>
    <r>
      <rPr>
        <sz val="10"/>
        <rFont val="Arial"/>
        <family val="2"/>
      </rPr>
      <t xml:space="preserve">
</t>
    </r>
    <r>
      <rPr>
        <b/>
        <sz val="9"/>
        <rFont val="Century Schoolbook"/>
        <family val="1"/>
      </rPr>
      <t>3.-</t>
    </r>
    <r>
      <rPr>
        <sz val="10"/>
        <rFont val="Arial"/>
        <family val="2"/>
      </rPr>
      <t xml:space="preserve"> </t>
    </r>
    <r>
      <rPr>
        <sz val="10"/>
        <rFont val="Arial Narrow"/>
        <family val="2"/>
      </rPr>
      <t>Receptar y revisar los documentos habilitantes para procesos de movilidad y/o virtual.</t>
    </r>
    <r>
      <rPr>
        <sz val="10"/>
        <rFont val="Arial"/>
        <family val="2"/>
      </rPr>
      <t xml:space="preserve">
</t>
    </r>
    <r>
      <rPr>
        <b/>
        <sz val="9"/>
        <rFont val="Century Schoolbook"/>
        <family val="1"/>
      </rPr>
      <t>4.-</t>
    </r>
    <r>
      <rPr>
        <sz val="10"/>
        <rFont val="Arial"/>
        <family val="2"/>
      </rPr>
      <t xml:space="preserve"> </t>
    </r>
    <r>
      <rPr>
        <sz val="10"/>
        <rFont val="Arial Narrow"/>
        <family val="2"/>
      </rPr>
      <t>Emitir oficios a Coordinación de Carrera con la documentación respectiva para su revisión y análisis.</t>
    </r>
    <r>
      <rPr>
        <sz val="10"/>
        <rFont val="Arial"/>
        <family val="2"/>
      </rPr>
      <t xml:space="preserve">
</t>
    </r>
    <r>
      <rPr>
        <b/>
        <sz val="9"/>
        <rFont val="Century Schoolbook"/>
        <family val="1"/>
      </rPr>
      <t>5.-</t>
    </r>
    <r>
      <rPr>
        <sz val="10"/>
        <rFont val="Arial"/>
        <family val="2"/>
      </rPr>
      <t xml:space="preserve"> </t>
    </r>
    <r>
      <rPr>
        <sz val="10"/>
        <rFont val="Arial Narrow"/>
        <family val="2"/>
      </rPr>
      <t>Receptar y revisar Reconocimiento u Homologación de Estudios por parte del Coordinador de Carrera.</t>
    </r>
    <r>
      <rPr>
        <sz val="10"/>
        <rFont val="Arial"/>
        <family val="2"/>
      </rPr>
      <t xml:space="preserve">
</t>
    </r>
    <r>
      <rPr>
        <b/>
        <sz val="9"/>
        <rFont val="Century Schoolbook"/>
        <family val="1"/>
      </rPr>
      <t>6.-</t>
    </r>
    <r>
      <rPr>
        <sz val="10"/>
        <rFont val="Arial"/>
        <family val="2"/>
      </rPr>
      <t xml:space="preserve"> </t>
    </r>
    <r>
      <rPr>
        <sz val="10"/>
        <rFont val="Arial Narrow"/>
        <family val="2"/>
      </rPr>
      <t>Elaborar oficio y entregar Informes de Reconocimiento u Homologación de Estudios para aprobación de Consejo Directivo.</t>
    </r>
    <r>
      <rPr>
        <sz val="10"/>
        <rFont val="Arial"/>
        <family val="2"/>
      </rPr>
      <t xml:space="preserve">
</t>
    </r>
    <r>
      <rPr>
        <b/>
        <sz val="9"/>
        <rFont val="Century Schoolbook"/>
        <family val="1"/>
      </rPr>
      <t>7.-</t>
    </r>
    <r>
      <rPr>
        <sz val="10"/>
        <rFont val="Arial"/>
        <family val="2"/>
      </rPr>
      <t xml:space="preserve"> </t>
    </r>
    <r>
      <rPr>
        <sz val="10"/>
        <rFont val="Arial Narrow"/>
        <family val="2"/>
      </rPr>
      <t>Elaborar Certificado de Reconocimiento u Homologación de Estudios de estudiantes que migraron de carrera o provienen de otra IES.</t>
    </r>
    <r>
      <rPr>
        <sz val="10"/>
        <rFont val="Arial"/>
        <family val="2"/>
      </rPr>
      <t xml:space="preserve">
</t>
    </r>
    <r>
      <rPr>
        <b/>
        <sz val="9"/>
        <rFont val="Century Schoolbook"/>
        <family val="1"/>
      </rPr>
      <t>8.-</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</si>
  <si>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Coordinar y Planificar proceso de titulación a nivel de Facultad.</t>
    </r>
    <r>
      <rPr>
        <sz val="10"/>
        <rFont val="Arial"/>
        <family val="2"/>
      </rPr>
      <t xml:space="preserve">
</t>
    </r>
    <r>
      <rPr>
        <b/>
        <sz val="9"/>
        <rFont val="Century Schoolbook"/>
        <family val="1"/>
      </rPr>
      <t>2.-</t>
    </r>
    <r>
      <rPr>
        <sz val="10"/>
        <rFont val="Arial"/>
        <family val="2"/>
      </rPr>
      <t xml:space="preserve"> </t>
    </r>
    <r>
      <rPr>
        <sz val="10"/>
        <rFont val="Arial Narrow"/>
        <family val="2"/>
      </rPr>
      <t>Coordinar y Planificar proceso de titulación a nivel institucional.</t>
    </r>
    <r>
      <rPr>
        <sz val="10"/>
        <rFont val="Arial"/>
        <family val="2"/>
      </rPr>
      <t xml:space="preserve">
</t>
    </r>
    <r>
      <rPr>
        <b/>
        <sz val="9"/>
        <rFont val="Century Schoolbook"/>
        <family val="1"/>
      </rPr>
      <t>3.-</t>
    </r>
    <r>
      <rPr>
        <sz val="10"/>
        <rFont val="Arial"/>
        <family val="2"/>
      </rPr>
      <t xml:space="preserve"> </t>
    </r>
    <r>
      <rPr>
        <sz val="10"/>
        <rFont val="Arial Narrow"/>
        <family val="2"/>
      </rPr>
      <t>Revisar y validar del cumplimiento de la malla.</t>
    </r>
    <r>
      <rPr>
        <sz val="10"/>
        <rFont val="Arial"/>
        <family val="2"/>
      </rPr>
      <t xml:space="preserve">
</t>
    </r>
    <r>
      <rPr>
        <b/>
        <sz val="9"/>
        <rFont val="Century Schoolbook"/>
        <family val="1"/>
      </rPr>
      <t>4.-</t>
    </r>
    <r>
      <rPr>
        <sz val="10"/>
        <rFont val="Arial"/>
        <family val="2"/>
      </rPr>
      <t xml:space="preserve"> </t>
    </r>
    <r>
      <rPr>
        <sz val="10"/>
        <rFont val="Arial Narrow"/>
        <family val="2"/>
      </rPr>
      <t>Revisar perdida de gratuidad por acumular el 30%</t>
    </r>
    <r>
      <rPr>
        <sz val="10"/>
        <rFont val="Arial"/>
        <family val="2"/>
      </rPr>
      <t xml:space="preserve"> de créditos reprobados.
</t>
    </r>
    <r>
      <rPr>
        <b/>
        <sz val="9"/>
        <rFont val="Century Schoolbook"/>
        <family val="1"/>
      </rPr>
      <t>5.-</t>
    </r>
    <r>
      <rPr>
        <sz val="10"/>
        <rFont val="Arial"/>
        <family val="2"/>
      </rPr>
      <t xml:space="preserve"> </t>
    </r>
    <r>
      <rPr>
        <sz val="10"/>
        <rFont val="Arial Narrow"/>
        <family val="2"/>
      </rPr>
      <t>Revisar segundo o más títulos profesionales obtenidos.</t>
    </r>
    <r>
      <rPr>
        <sz val="10"/>
        <rFont val="Arial"/>
        <family val="2"/>
      </rPr>
      <t xml:space="preserve">
</t>
    </r>
    <r>
      <rPr>
        <b/>
        <sz val="9"/>
        <rFont val="Century Schoolbook"/>
        <family val="1"/>
      </rPr>
      <t>6.-</t>
    </r>
    <r>
      <rPr>
        <sz val="10"/>
        <rFont val="Arial"/>
        <family val="2"/>
      </rPr>
      <t xml:space="preserve"> </t>
    </r>
    <r>
      <rPr>
        <sz val="10"/>
        <rFont val="Arial Narrow"/>
        <family val="2"/>
      </rPr>
      <t>Ingresar fecha de fin de estudios.</t>
    </r>
    <r>
      <rPr>
        <sz val="10"/>
        <rFont val="Arial"/>
        <family val="2"/>
      </rPr>
      <t xml:space="preserve">
</t>
    </r>
    <r>
      <rPr>
        <b/>
        <sz val="9"/>
        <rFont val="Century Schoolbook"/>
        <family val="1"/>
      </rPr>
      <t>7.-</t>
    </r>
    <r>
      <rPr>
        <sz val="10"/>
        <rFont val="Arial"/>
        <family val="2"/>
      </rPr>
      <t xml:space="preserve"> </t>
    </r>
    <r>
      <rPr>
        <sz val="10"/>
        <rFont val="Arial Narrow"/>
        <family val="2"/>
      </rPr>
      <t>Revisar y validar los prerrequisitos.</t>
    </r>
    <r>
      <rPr>
        <sz val="10"/>
        <rFont val="Arial"/>
        <family val="2"/>
      </rPr>
      <t xml:space="preserve">
</t>
    </r>
    <r>
      <rPr>
        <b/>
        <sz val="9"/>
        <rFont val="Century Schoolbook"/>
        <family val="1"/>
      </rPr>
      <t>8.-</t>
    </r>
    <r>
      <rPr>
        <sz val="10"/>
        <rFont val="Arial"/>
        <family val="2"/>
      </rPr>
      <t xml:space="preserve"> </t>
    </r>
    <r>
      <rPr>
        <sz val="10"/>
        <rFont val="Arial Narrow"/>
        <family val="2"/>
      </rPr>
      <t>Receptar, revisar requisitos habilitantes para matricula en proceso de titulación.</t>
    </r>
    <r>
      <rPr>
        <sz val="10"/>
        <rFont val="Arial"/>
        <family val="2"/>
      </rPr>
      <t xml:space="preserve">
</t>
    </r>
    <r>
      <rPr>
        <b/>
        <sz val="9"/>
        <rFont val="Century Schoolbook"/>
        <family val="1"/>
      </rPr>
      <t>9.-</t>
    </r>
    <r>
      <rPr>
        <sz val="10"/>
        <rFont val="Arial"/>
        <family val="2"/>
      </rPr>
      <t xml:space="preserve"> </t>
    </r>
    <r>
      <rPr>
        <sz val="10"/>
        <rFont val="Arial Narrow"/>
        <family val="2"/>
      </rPr>
      <t>Validar matrícula de proceso de titulación.</t>
    </r>
    <r>
      <rPr>
        <sz val="10"/>
        <rFont val="Arial"/>
        <family val="2"/>
      </rPr>
      <t xml:space="preserve">
</t>
    </r>
    <r>
      <rPr>
        <b/>
        <sz val="9"/>
        <rFont val="Century Schoolbook"/>
        <family val="1"/>
      </rPr>
      <t>10.-</t>
    </r>
    <r>
      <rPr>
        <sz val="10"/>
        <rFont val="Arial"/>
        <family val="2"/>
      </rPr>
      <t xml:space="preserve"> </t>
    </r>
    <r>
      <rPr>
        <sz val="10"/>
        <rFont val="Arial Narrow"/>
        <family val="2"/>
      </rPr>
      <t>Validar tutores y comité evaluador para aprobación de Consejo Directivo.</t>
    </r>
    <r>
      <rPr>
        <sz val="10"/>
        <rFont val="Arial"/>
        <family val="2"/>
      </rPr>
      <t xml:space="preserve">
</t>
    </r>
    <r>
      <rPr>
        <b/>
        <sz val="9"/>
        <rFont val="Century Schoolbook"/>
        <family val="1"/>
      </rPr>
      <t>11.-</t>
    </r>
    <r>
      <rPr>
        <sz val="10"/>
        <rFont val="Arial"/>
        <family val="2"/>
      </rPr>
      <t xml:space="preserve"> </t>
    </r>
    <r>
      <rPr>
        <sz val="10"/>
        <rFont val="Arial Narrow"/>
        <family val="2"/>
      </rPr>
      <t>Coordinar con Subdecanato la selección de los supervisores para la toma de examen complexivo.</t>
    </r>
    <r>
      <rPr>
        <sz val="10"/>
        <rFont val="Arial"/>
        <family val="2"/>
      </rPr>
      <t xml:space="preserve">
</t>
    </r>
    <r>
      <rPr>
        <b/>
        <sz val="9"/>
        <rFont val="Century Schoolbook"/>
        <family val="1"/>
      </rPr>
      <t>12.-</t>
    </r>
    <r>
      <rPr>
        <sz val="10"/>
        <rFont val="Arial"/>
        <family val="2"/>
      </rPr>
      <t xml:space="preserve"> </t>
    </r>
    <r>
      <rPr>
        <sz val="10"/>
        <rFont val="Arial Narrow"/>
        <family val="2"/>
      </rPr>
      <t>Imprimir listados de estudiantes aptos para rendir examen complexivo.</t>
    </r>
    <r>
      <rPr>
        <sz val="10"/>
        <rFont val="Arial"/>
        <family val="2"/>
      </rPr>
      <t xml:space="preserve">
</t>
    </r>
    <r>
      <rPr>
        <b/>
        <sz val="9"/>
        <rFont val="Century Schoolbook"/>
        <family val="1"/>
      </rPr>
      <t>13.-</t>
    </r>
    <r>
      <rPr>
        <sz val="10"/>
        <rFont val="Arial"/>
        <family val="2"/>
      </rPr>
      <t xml:space="preserve"> </t>
    </r>
    <r>
      <rPr>
        <sz val="10"/>
        <rFont val="Arial Narrow"/>
        <family val="2"/>
      </rPr>
      <t>Supervisar y coordinar la toma del Examen Complexivo.</t>
    </r>
    <r>
      <rPr>
        <sz val="10"/>
        <rFont val="Arial"/>
        <family val="2"/>
      </rPr>
      <t xml:space="preserve">
</t>
    </r>
    <r>
      <rPr>
        <b/>
        <sz val="9"/>
        <rFont val="Century Schoolbook"/>
        <family val="1"/>
      </rPr>
      <t>14.-</t>
    </r>
    <r>
      <rPr>
        <sz val="10"/>
        <rFont val="Arial"/>
        <family val="2"/>
      </rPr>
      <t xml:space="preserve"> </t>
    </r>
    <r>
      <rPr>
        <sz val="10"/>
        <rFont val="Arial Narrow"/>
        <family val="2"/>
      </rPr>
      <t>Ingresar a la plataforma de titulación fecha, hora y lugar de sustentación.</t>
    </r>
    <r>
      <rPr>
        <sz val="10"/>
        <rFont val="Arial"/>
        <family val="2"/>
      </rPr>
      <t xml:space="preserve">
</t>
    </r>
    <r>
      <rPr>
        <b/>
        <sz val="9"/>
        <rFont val="Century Schoolbook"/>
        <family val="1"/>
      </rPr>
      <t>15.-</t>
    </r>
    <r>
      <rPr>
        <sz val="10"/>
        <rFont val="Arial"/>
        <family val="2"/>
      </rPr>
      <t xml:space="preserve"> </t>
    </r>
    <r>
      <rPr>
        <sz val="10"/>
        <rFont val="Arial Narrow"/>
        <family val="2"/>
      </rPr>
      <t>Supervisar y coordinar las sustentaciones de Trabajo de Titulación y Examen Complexivo.</t>
    </r>
    <r>
      <rPr>
        <sz val="10"/>
        <rFont val="Arial"/>
        <family val="2"/>
      </rPr>
      <t xml:space="preserve">
</t>
    </r>
    <r>
      <rPr>
        <b/>
        <sz val="9"/>
        <rFont val="Century Schoolbook"/>
        <family val="1"/>
      </rPr>
      <t>16.-</t>
    </r>
    <r>
      <rPr>
        <sz val="10"/>
        <rFont val="Arial"/>
        <family val="2"/>
      </rPr>
      <t xml:space="preserve"> </t>
    </r>
    <r>
      <rPr>
        <sz val="10"/>
        <rFont val="Arial Narrow"/>
        <family val="2"/>
      </rPr>
      <t>Activar Especialista Suplente del Comité Evaluador a petición del Coordinador de Carrera.</t>
    </r>
    <r>
      <rPr>
        <sz val="10"/>
        <rFont val="Arial"/>
        <family val="2"/>
      </rPr>
      <t xml:space="preserve">
</t>
    </r>
    <r>
      <rPr>
        <b/>
        <sz val="9"/>
        <rFont val="Century Schoolbook"/>
        <family val="1"/>
      </rPr>
      <t>17.-</t>
    </r>
    <r>
      <rPr>
        <sz val="10"/>
        <rFont val="Arial"/>
        <family val="2"/>
      </rPr>
      <t xml:space="preserve"> </t>
    </r>
    <r>
      <rPr>
        <sz val="10"/>
        <rFont val="Arial Narrow"/>
        <family val="2"/>
      </rPr>
      <t>Generar Actas de Calificaciones.</t>
    </r>
    <r>
      <rPr>
        <sz val="10"/>
        <rFont val="Arial"/>
        <family val="2"/>
      </rPr>
      <t xml:space="preserve">
</t>
    </r>
    <r>
      <rPr>
        <b/>
        <sz val="9"/>
        <rFont val="Century Schoolbook"/>
        <family val="1"/>
      </rPr>
      <t>18.-</t>
    </r>
    <r>
      <rPr>
        <sz val="10"/>
        <rFont val="Arial"/>
        <family val="2"/>
      </rPr>
      <t xml:space="preserve"> </t>
    </r>
    <r>
      <rPr>
        <sz val="10"/>
        <rFont val="Arial Narrow"/>
        <family val="2"/>
      </rPr>
      <t>Validar trabajo escrito de ambas opciones de titulación en la plataforma de titulación.</t>
    </r>
    <r>
      <rPr>
        <sz val="10"/>
        <rFont val="Arial"/>
        <family val="2"/>
      </rPr>
      <t xml:space="preserve">
</t>
    </r>
    <r>
      <rPr>
        <b/>
        <sz val="9"/>
        <rFont val="Century Schoolbook"/>
        <family val="1"/>
      </rPr>
      <t>19.-</t>
    </r>
    <r>
      <rPr>
        <sz val="10"/>
        <rFont val="Arial"/>
        <family val="2"/>
      </rPr>
      <t xml:space="preserve"> </t>
    </r>
    <r>
      <rPr>
        <sz val="10"/>
        <rFont val="Arial Narrow"/>
        <family val="2"/>
      </rPr>
      <t>Receptar, revisar, validar los certificados de no adeudar solicitados por la unidad de titulación o estudiantes y/o virtual.</t>
    </r>
    <r>
      <rPr>
        <sz val="10"/>
        <rFont val="Arial"/>
        <family val="2"/>
      </rPr>
      <t xml:space="preserve">
</t>
    </r>
    <r>
      <rPr>
        <b/>
        <sz val="9"/>
        <rFont val="Century Schoolbook"/>
        <family val="1"/>
      </rPr>
      <t>20.-</t>
    </r>
    <r>
      <rPr>
        <sz val="10"/>
        <rFont val="Arial"/>
        <family val="2"/>
      </rPr>
      <t xml:space="preserve"> </t>
    </r>
    <r>
      <rPr>
        <sz val="10"/>
        <rFont val="Arial Narrow"/>
        <family val="2"/>
      </rPr>
      <t>Receptar Certificados de No Adeudar y Recibo único de Ingreso a Caja de estudiantes que pierden gratuidad y/o poseen otro título.</t>
    </r>
    <r>
      <rPr>
        <sz val="10"/>
        <rFont val="Arial"/>
        <family val="2"/>
      </rPr>
      <t xml:space="preserve">
</t>
    </r>
    <r>
      <rPr>
        <b/>
        <sz val="9"/>
        <rFont val="Century Schoolbook"/>
        <family val="1"/>
      </rPr>
      <t>21.-</t>
    </r>
    <r>
      <rPr>
        <sz val="10"/>
        <rFont val="Arial"/>
        <family val="2"/>
      </rPr>
      <t xml:space="preserve"> </t>
    </r>
    <r>
      <rPr>
        <sz val="10"/>
        <rFont val="Arial Narrow"/>
        <family val="2"/>
      </rPr>
      <t>Generar Informes de Aptitud Legal por carrera, para aprobación de Consejo Directivo.</t>
    </r>
    <r>
      <rPr>
        <sz val="10"/>
        <rFont val="Arial"/>
        <family val="2"/>
      </rPr>
      <t xml:space="preserve">
</t>
    </r>
    <r>
      <rPr>
        <b/>
        <sz val="9"/>
        <rFont val="Century Schoolbook"/>
        <family val="1"/>
      </rPr>
      <t>22.-</t>
    </r>
    <r>
      <rPr>
        <sz val="10"/>
        <rFont val="Arial"/>
        <family val="2"/>
      </rPr>
      <t xml:space="preserve"> </t>
    </r>
    <r>
      <rPr>
        <sz val="10"/>
        <rFont val="Arial Narrow"/>
        <family val="2"/>
      </rPr>
      <t>Generar e imprimir Actas de Graduación.</t>
    </r>
    <r>
      <rPr>
        <sz val="10"/>
        <rFont val="Arial"/>
        <family val="2"/>
      </rPr>
      <t xml:space="preserve">
</t>
    </r>
    <r>
      <rPr>
        <b/>
        <sz val="9"/>
        <rFont val="Century Schoolbook"/>
        <family val="1"/>
      </rPr>
      <t>23.-</t>
    </r>
    <r>
      <rPr>
        <sz val="10"/>
        <rFont val="Arial"/>
        <family val="2"/>
      </rPr>
      <t xml:space="preserve"> </t>
    </r>
    <r>
      <rPr>
        <sz val="10"/>
        <rFont val="Arial Narrow"/>
        <family val="2"/>
      </rPr>
      <t>Receptar firmas de estudiantes y autoridades en las Actas de Graduación.</t>
    </r>
    <r>
      <rPr>
        <sz val="10"/>
        <rFont val="Arial"/>
        <family val="2"/>
      </rPr>
      <t xml:space="preserve">
</t>
    </r>
    <r>
      <rPr>
        <b/>
        <sz val="9"/>
        <rFont val="Century Schoolbook"/>
        <family val="1"/>
      </rPr>
      <t>24.-</t>
    </r>
    <r>
      <rPr>
        <sz val="10"/>
        <rFont val="Arial"/>
        <family val="2"/>
      </rPr>
      <t xml:space="preserve"> </t>
    </r>
    <r>
      <rPr>
        <sz val="10"/>
        <rFont val="Arial Narrow"/>
        <family val="2"/>
      </rPr>
      <t>Revisar y validar los promedios de grado.</t>
    </r>
    <r>
      <rPr>
        <sz val="10"/>
        <rFont val="Arial"/>
        <family val="2"/>
      </rPr>
      <t xml:space="preserve">
</t>
    </r>
    <r>
      <rPr>
        <b/>
        <sz val="9"/>
        <rFont val="Century Schoolbook"/>
        <family val="1"/>
      </rPr>
      <t>25.-</t>
    </r>
    <r>
      <rPr>
        <sz val="10"/>
        <rFont val="Arial"/>
        <family val="2"/>
      </rPr>
      <t xml:space="preserve"> </t>
    </r>
    <r>
      <rPr>
        <sz val="10"/>
        <rFont val="Arial Narrow"/>
        <family val="2"/>
      </rPr>
      <t>Imprimir Actas Consolidadas.</t>
    </r>
    <r>
      <rPr>
        <sz val="10"/>
        <rFont val="Arial"/>
        <family val="2"/>
      </rPr>
      <t xml:space="preserve">
</t>
    </r>
    <r>
      <rPr>
        <b/>
        <sz val="9"/>
        <rFont val="Century Schoolbook"/>
        <family val="1"/>
      </rPr>
      <t>26.-</t>
    </r>
    <r>
      <rPr>
        <sz val="10"/>
        <rFont val="Arial"/>
        <family val="2"/>
      </rPr>
      <t xml:space="preserve"> </t>
    </r>
    <r>
      <rPr>
        <sz val="10"/>
        <rFont val="Arial Narrow"/>
        <family val="2"/>
      </rPr>
      <t>Receptar firmas de Actas Consolidadas para su legalidad.</t>
    </r>
    <r>
      <rPr>
        <sz val="10"/>
        <rFont val="Arial"/>
        <family val="2"/>
      </rPr>
      <t xml:space="preserve">
</t>
    </r>
    <r>
      <rPr>
        <b/>
        <sz val="9"/>
        <rFont val="Century Schoolbook"/>
        <family val="1"/>
      </rPr>
      <t>27.-</t>
    </r>
    <r>
      <rPr>
        <sz val="10"/>
        <rFont val="Arial"/>
        <family val="2"/>
      </rPr>
      <t xml:space="preserve"> </t>
    </r>
    <r>
      <rPr>
        <sz val="10"/>
        <rFont val="Arial Narrow"/>
        <family val="2"/>
      </rPr>
      <t>Emitir informe para Decanato sobre traslado de especies de Tesorería a Secretaría General.</t>
    </r>
    <r>
      <rPr>
        <sz val="10"/>
        <rFont val="Arial"/>
        <family val="2"/>
      </rPr>
      <t xml:space="preserve">
</t>
    </r>
    <r>
      <rPr>
        <b/>
        <sz val="9"/>
        <rFont val="Century Schoolbook"/>
        <family val="1"/>
      </rPr>
      <t>28.-</t>
    </r>
    <r>
      <rPr>
        <sz val="10"/>
        <rFont val="Arial Narrow"/>
        <family val="2"/>
      </rPr>
      <t xml:space="preserve"> Ingresar, revisar y actualizar la información cargada en el SIUTMACH para la impresión de títulos y registro en la SENESCYT.</t>
    </r>
    <r>
      <rPr>
        <sz val="10"/>
        <rFont val="Arial"/>
        <family val="2"/>
      </rPr>
      <t xml:space="preserve">
</t>
    </r>
    <r>
      <rPr>
        <b/>
        <sz val="9"/>
        <rFont val="Century Schoolbook"/>
        <family val="1"/>
      </rPr>
      <t>29.-</t>
    </r>
    <r>
      <rPr>
        <sz val="10"/>
        <rFont val="Arial"/>
        <family val="2"/>
      </rPr>
      <t xml:space="preserve"> </t>
    </r>
    <r>
      <rPr>
        <sz val="10"/>
        <rFont val="Arial Narrow"/>
        <family val="2"/>
      </rPr>
      <t>Revisar documentación física que se remite a Secretaría General para emisión de títulos.</t>
    </r>
    <r>
      <rPr>
        <sz val="10"/>
        <rFont val="Arial"/>
        <family val="2"/>
      </rPr>
      <t xml:space="preserve">
</t>
    </r>
    <r>
      <rPr>
        <b/>
        <sz val="9"/>
        <rFont val="Century Schoolbook"/>
        <family val="1"/>
      </rPr>
      <t>30.-</t>
    </r>
    <r>
      <rPr>
        <sz val="10"/>
        <rFont val="Arial"/>
        <family val="2"/>
      </rPr>
      <t xml:space="preserve"> </t>
    </r>
    <r>
      <rPr>
        <sz val="10"/>
        <rFont val="Arial Narrow"/>
        <family val="2"/>
      </rPr>
      <t>Emitir informe para Decanato solicitando el registro e impresión de los títulos.</t>
    </r>
    <r>
      <rPr>
        <sz val="10"/>
        <rFont val="Arial"/>
        <family val="2"/>
      </rPr>
      <t xml:space="preserve">
</t>
    </r>
    <r>
      <rPr>
        <b/>
        <sz val="9"/>
        <rFont val="Century Schoolbook"/>
        <family val="1"/>
      </rPr>
      <t>31.-</t>
    </r>
    <r>
      <rPr>
        <sz val="10"/>
        <rFont val="Arial"/>
        <family val="2"/>
      </rPr>
      <t xml:space="preserve"> </t>
    </r>
    <r>
      <rPr>
        <sz val="10"/>
        <rFont val="Arial Narrow"/>
        <family val="2"/>
      </rPr>
      <t>Convocar y asistir en la Inducción para el Evento de Incorporación.</t>
    </r>
    <r>
      <rPr>
        <sz val="10"/>
        <rFont val="Arial"/>
        <family val="2"/>
      </rPr>
      <t xml:space="preserve">
</t>
    </r>
    <r>
      <rPr>
        <b/>
        <sz val="9"/>
        <rFont val="Century Schoolbook"/>
        <family val="1"/>
      </rPr>
      <t>32.-</t>
    </r>
    <r>
      <rPr>
        <sz val="10"/>
        <rFont val="Arial"/>
        <family val="2"/>
      </rPr>
      <t xml:space="preserve"> </t>
    </r>
    <r>
      <rPr>
        <sz val="10"/>
        <rFont val="Arial Narrow"/>
        <family val="2"/>
      </rPr>
      <t>Entregar Ticket's a los estudiantes para el Evento de Incorporación.</t>
    </r>
    <r>
      <rPr>
        <sz val="10"/>
        <rFont val="Arial"/>
        <family val="2"/>
      </rPr>
      <t xml:space="preserve">
</t>
    </r>
    <r>
      <rPr>
        <b/>
        <sz val="9"/>
        <rFont val="Century Schoolbook"/>
        <family val="1"/>
      </rPr>
      <t>33.-</t>
    </r>
    <r>
      <rPr>
        <sz val="10"/>
        <rFont val="Arial"/>
        <family val="2"/>
      </rPr>
      <t xml:space="preserve"> </t>
    </r>
    <r>
      <rPr>
        <sz val="10"/>
        <rFont val="Arial Narrow"/>
        <family val="2"/>
      </rPr>
      <t>Controlar y coordinar el ingreso de autoridades, estudiantes, familiares e invitados especiales.</t>
    </r>
    <r>
      <rPr>
        <sz val="10"/>
        <rFont val="Arial"/>
        <family val="2"/>
      </rPr>
      <t xml:space="preserve">
</t>
    </r>
    <r>
      <rPr>
        <b/>
        <sz val="9"/>
        <rFont val="Century Schoolbook"/>
        <family val="1"/>
      </rPr>
      <t>34.-</t>
    </r>
    <r>
      <rPr>
        <sz val="10"/>
        <rFont val="Arial"/>
        <family val="2"/>
      </rPr>
      <t xml:space="preserve"> </t>
    </r>
    <r>
      <rPr>
        <sz val="10"/>
        <rFont val="Arial Narrow"/>
        <family val="2"/>
      </rPr>
      <t>Coordinar la entrega individual de los títulos.</t>
    </r>
    <r>
      <rPr>
        <sz val="10"/>
        <rFont val="Arial"/>
        <family val="2"/>
      </rPr>
      <t xml:space="preserve">
</t>
    </r>
    <r>
      <rPr>
        <b/>
        <sz val="9"/>
        <rFont val="Century Schoolbook"/>
        <family val="1"/>
      </rPr>
      <t>35.-</t>
    </r>
    <r>
      <rPr>
        <sz val="10"/>
        <rFont val="Arial"/>
        <family val="2"/>
      </rPr>
      <t xml:space="preserve"> </t>
    </r>
    <r>
      <rPr>
        <sz val="10"/>
        <rFont val="Arial Narrow"/>
        <family val="2"/>
      </rPr>
      <t>Elaborar Programa de incorporaciones.</t>
    </r>
    <r>
      <rPr>
        <sz val="10"/>
        <rFont val="Arial"/>
        <family val="2"/>
      </rPr>
      <t xml:space="preserve">
</t>
    </r>
    <r>
      <rPr>
        <b/>
        <sz val="9"/>
        <rFont val="Century Schoolbook"/>
        <family val="1"/>
      </rPr>
      <t>36.-</t>
    </r>
    <r>
      <rPr>
        <sz val="10"/>
        <rFont val="Arial"/>
        <family val="2"/>
      </rPr>
      <t xml:space="preserve"> </t>
    </r>
    <r>
      <rPr>
        <sz val="10"/>
        <rFont val="Arial Narrow"/>
        <family val="2"/>
      </rPr>
      <t>Redactar Biografía de mejor graduado.</t>
    </r>
    <r>
      <rPr>
        <sz val="10"/>
        <rFont val="Arial"/>
        <family val="2"/>
      </rPr>
      <t xml:space="preserve">
</t>
    </r>
    <r>
      <rPr>
        <b/>
        <sz val="9"/>
        <rFont val="Century Schoolbook"/>
        <family val="1"/>
      </rPr>
      <t>37.-</t>
    </r>
    <r>
      <rPr>
        <sz val="10"/>
        <rFont val="Arial"/>
        <family val="2"/>
      </rPr>
      <t xml:space="preserve"> </t>
    </r>
    <r>
      <rPr>
        <sz val="10"/>
        <rFont val="Arial Narrow"/>
        <family val="2"/>
      </rPr>
      <t>Coordinar con Dirección de Comunicación eventos de Incorporación.</t>
    </r>
    <r>
      <rPr>
        <sz val="10"/>
        <rFont val="Arial"/>
        <family val="2"/>
      </rPr>
      <t xml:space="preserve">
</t>
    </r>
    <r>
      <rPr>
        <b/>
        <sz val="9"/>
        <rFont val="Century Schoolbook"/>
        <family val="1"/>
      </rPr>
      <t>38.-</t>
    </r>
    <r>
      <rPr>
        <sz val="10"/>
        <rFont val="Arial"/>
        <family val="2"/>
      </rPr>
      <t xml:space="preserve"> </t>
    </r>
    <r>
      <rPr>
        <sz val="10"/>
        <rFont val="Arial Narrow"/>
        <family val="2"/>
      </rPr>
      <t>Emitir certificados de estar legalmente matriculados en el proceso de titulación.</t>
    </r>
    <r>
      <rPr>
        <sz val="10"/>
        <rFont val="Arial"/>
        <family val="2"/>
      </rPr>
      <t xml:space="preserve">
</t>
    </r>
    <r>
      <rPr>
        <b/>
        <sz val="9"/>
        <rFont val="Century Schoolbook"/>
        <family val="1"/>
      </rPr>
      <t>39.-</t>
    </r>
    <r>
      <rPr>
        <sz val="10"/>
        <rFont val="Arial"/>
        <family val="2"/>
      </rPr>
      <t xml:space="preserve"> </t>
    </r>
    <r>
      <rPr>
        <sz val="10"/>
        <rFont val="Arial Narrow"/>
        <family val="2"/>
      </rPr>
      <t>Remitir copias certificadas de oficios de autorización de la compra de títulos de promociones antiguas.</t>
    </r>
    <r>
      <rPr>
        <sz val="10"/>
        <rFont val="Arial"/>
        <family val="2"/>
      </rPr>
      <t xml:space="preserve">
</t>
    </r>
    <r>
      <rPr>
        <b/>
        <sz val="9"/>
        <rFont val="Century Schoolbook"/>
        <family val="1"/>
      </rPr>
      <t>40.-</t>
    </r>
    <r>
      <rPr>
        <sz val="10"/>
        <rFont val="Arial"/>
        <family val="2"/>
      </rPr>
      <t xml:space="preserve"> </t>
    </r>
    <r>
      <rPr>
        <sz val="10"/>
        <rFont val="Arial Narrow"/>
        <family val="2"/>
      </rPr>
      <t>Remitir copias certificadas de Actas de Calificaciones.</t>
    </r>
    <r>
      <rPr>
        <sz val="10"/>
        <rFont val="Arial"/>
        <family val="2"/>
      </rPr>
      <t xml:space="preserve">
</t>
    </r>
    <r>
      <rPr>
        <b/>
        <sz val="9"/>
        <rFont val="Century Schoolbook"/>
        <family val="1"/>
      </rPr>
      <t>41.-</t>
    </r>
    <r>
      <rPr>
        <sz val="10"/>
        <rFont val="Arial"/>
        <family val="2"/>
      </rPr>
      <t xml:space="preserve"> </t>
    </r>
    <r>
      <rPr>
        <sz val="10"/>
        <rFont val="Arial Narrow"/>
        <family val="2"/>
      </rPr>
      <t>Remitir copias certificadas de Actas de Graduación.</t>
    </r>
    <r>
      <rPr>
        <sz val="10"/>
        <rFont val="Arial"/>
        <family val="2"/>
      </rPr>
      <t xml:space="preserve">
</t>
    </r>
    <r>
      <rPr>
        <b/>
        <sz val="9"/>
        <rFont val="Century Schoolbook"/>
        <family val="1"/>
      </rPr>
      <t>42.-</t>
    </r>
    <r>
      <rPr>
        <sz val="10"/>
        <rFont val="Arial"/>
        <family val="2"/>
      </rPr>
      <t xml:space="preserve"> </t>
    </r>
    <r>
      <rPr>
        <sz val="10"/>
        <rFont val="Arial Narrow"/>
        <family val="2"/>
      </rPr>
      <t>Remitir copias certificadas de Actas de Consolidada.</t>
    </r>
    <r>
      <rPr>
        <sz val="10"/>
        <rFont val="Arial"/>
        <family val="2"/>
      </rPr>
      <t xml:space="preserve">
</t>
    </r>
    <r>
      <rPr>
        <b/>
        <sz val="9"/>
        <rFont val="Century Schoolbook"/>
        <family val="1"/>
      </rPr>
      <t>43.-</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</si>
  <si>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Receptar Actas de Calificaciones legalizadas por el Secretario Abogado.</t>
    </r>
    <r>
      <rPr>
        <sz val="10"/>
        <rFont val="Arial"/>
        <family val="2"/>
      </rPr>
      <t xml:space="preserve">
</t>
    </r>
    <r>
      <rPr>
        <b/>
        <sz val="9"/>
        <rFont val="Century Schoolbook"/>
        <family val="1"/>
      </rPr>
      <t>2.-</t>
    </r>
    <r>
      <rPr>
        <sz val="10"/>
        <rFont val="Arial"/>
        <family val="2"/>
      </rPr>
      <t xml:space="preserve"> </t>
    </r>
    <r>
      <rPr>
        <sz val="10"/>
        <rFont val="Arial Narrow"/>
        <family val="2"/>
      </rPr>
      <t>Validar Actas de Calificaciones en el SIUTMACH.</t>
    </r>
    <r>
      <rPr>
        <sz val="10"/>
        <rFont val="Arial"/>
        <family val="2"/>
      </rPr>
      <t xml:space="preserve">
</t>
    </r>
    <r>
      <rPr>
        <b/>
        <sz val="9"/>
        <rFont val="Century Schoolbook"/>
        <family val="1"/>
      </rPr>
      <t>3.-</t>
    </r>
    <r>
      <rPr>
        <sz val="10"/>
        <rFont val="Arial"/>
        <family val="2"/>
      </rPr>
      <t xml:space="preserve"> </t>
    </r>
    <r>
      <rPr>
        <sz val="10"/>
        <rFont val="Arial Narrow"/>
        <family val="2"/>
      </rPr>
      <t>Registrar calificaciones manualmente en cartillas por Homologaciones y Calificaciones históricas.</t>
    </r>
    <r>
      <rPr>
        <sz val="10"/>
        <rFont val="Arial"/>
        <family val="2"/>
      </rPr>
      <t xml:space="preserve">
</t>
    </r>
    <r>
      <rPr>
        <b/>
        <sz val="9"/>
        <rFont val="Century Schoolbook"/>
        <family val="1"/>
      </rPr>
      <t>4.-</t>
    </r>
    <r>
      <rPr>
        <sz val="10"/>
        <rFont val="Arial"/>
        <family val="2"/>
      </rPr>
      <t xml:space="preserve"> </t>
    </r>
    <r>
      <rPr>
        <sz val="10"/>
        <rFont val="Arial Narrow"/>
        <family val="2"/>
      </rPr>
      <t>Rectificar calificaciones en actas autorizadas por el Consejo Directivo.</t>
    </r>
    <r>
      <rPr>
        <sz val="10"/>
        <rFont val="Arial"/>
        <family val="2"/>
      </rPr>
      <t xml:space="preserve">
</t>
    </r>
    <r>
      <rPr>
        <b/>
        <sz val="9"/>
        <rFont val="Century Schoolbook"/>
        <family val="1"/>
      </rPr>
      <t>5.-</t>
    </r>
    <r>
      <rPr>
        <sz val="10"/>
        <rFont val="Arial"/>
        <family val="2"/>
      </rPr>
      <t xml:space="preserve"> </t>
    </r>
    <r>
      <rPr>
        <sz val="10"/>
        <rFont val="Arial Narrow"/>
        <family val="2"/>
      </rPr>
      <t>Emitir Certificados de Promoción o Record Académico.</t>
    </r>
    <r>
      <rPr>
        <sz val="10"/>
        <rFont val="Arial"/>
        <family val="2"/>
      </rPr>
      <t xml:space="preserve">
</t>
    </r>
    <r>
      <rPr>
        <b/>
        <sz val="9"/>
        <rFont val="Century Schoolbook"/>
        <family val="1"/>
      </rPr>
      <t>6.-</t>
    </r>
    <r>
      <rPr>
        <sz val="10"/>
        <rFont val="Arial"/>
        <family val="2"/>
      </rPr>
      <t xml:space="preserve"> </t>
    </r>
    <r>
      <rPr>
        <sz val="10"/>
        <rFont val="Arial Narrow"/>
        <family val="2"/>
      </rPr>
      <t>Emitir Certificados de Aprobación de Malla.</t>
    </r>
    <r>
      <rPr>
        <sz val="10"/>
        <rFont val="Arial"/>
        <family val="2"/>
      </rPr>
      <t xml:space="preserve">
</t>
    </r>
    <r>
      <rPr>
        <b/>
        <sz val="9"/>
        <rFont val="Century Schoolbook"/>
        <family val="1"/>
      </rPr>
      <t>7.-</t>
    </r>
    <r>
      <rPr>
        <sz val="10"/>
        <rFont val="Arial"/>
        <family val="2"/>
      </rPr>
      <t xml:space="preserve"> </t>
    </r>
    <r>
      <rPr>
        <sz val="10"/>
        <rFont val="Arial Narrow"/>
        <family val="2"/>
      </rPr>
      <t>Emitir Certificados de Promedio Global de notas.</t>
    </r>
    <r>
      <rPr>
        <sz val="10"/>
        <rFont val="Arial"/>
        <family val="2"/>
      </rPr>
      <t xml:space="preserve">
</t>
    </r>
    <r>
      <rPr>
        <b/>
        <sz val="9"/>
        <rFont val="Century Schoolbook"/>
        <family val="1"/>
      </rPr>
      <t>8.-</t>
    </r>
    <r>
      <rPr>
        <sz val="10"/>
        <rFont val="Arial"/>
        <family val="2"/>
      </rPr>
      <t xml:space="preserve"> </t>
    </r>
    <r>
      <rPr>
        <sz val="10"/>
        <rFont val="Arial Narrow"/>
        <family val="2"/>
      </rPr>
      <t>Emitir reporte de mejores estudiantes por semestre, carrera y periodo.</t>
    </r>
    <r>
      <rPr>
        <sz val="10"/>
        <rFont val="Arial"/>
        <family val="2"/>
      </rPr>
      <t xml:space="preserve">
</t>
    </r>
    <r>
      <rPr>
        <b/>
        <sz val="9"/>
        <rFont val="Century Schoolbook"/>
        <family val="1"/>
      </rPr>
      <t>9.-</t>
    </r>
    <r>
      <rPr>
        <sz val="10"/>
        <rFont val="Arial"/>
        <family val="2"/>
      </rPr>
      <t xml:space="preserve"> </t>
    </r>
    <r>
      <rPr>
        <sz val="10"/>
        <rFont val="Arial Narrow"/>
        <family val="2"/>
      </rPr>
      <t>Ingresar fecha de fin de estudios.</t>
    </r>
    <r>
      <rPr>
        <sz val="10"/>
        <rFont val="Arial"/>
        <family val="2"/>
      </rPr>
      <t xml:space="preserve">
</t>
    </r>
    <r>
      <rPr>
        <b/>
        <sz val="9"/>
        <rFont val="Century Schoolbook"/>
        <family val="1"/>
      </rPr>
      <t>10.-</t>
    </r>
    <r>
      <rPr>
        <sz val="10"/>
        <rFont val="Arial"/>
        <family val="2"/>
      </rPr>
      <t xml:space="preserve"> </t>
    </r>
    <r>
      <rPr>
        <sz val="10"/>
        <rFont val="Arial Narrow"/>
        <family val="2"/>
      </rPr>
      <t>Emitir reporte de mejor egresado por periodo y/o carrera.</t>
    </r>
    <r>
      <rPr>
        <sz val="10"/>
        <rFont val="Arial"/>
        <family val="2"/>
      </rPr>
      <t xml:space="preserve">
</t>
    </r>
    <r>
      <rPr>
        <b/>
        <sz val="9"/>
        <rFont val="Century Schoolbook"/>
        <family val="1"/>
      </rPr>
      <t>11.-</t>
    </r>
    <r>
      <rPr>
        <sz val="10"/>
        <rFont val="Arial"/>
        <family val="2"/>
      </rPr>
      <t xml:space="preserve"> </t>
    </r>
    <r>
      <rPr>
        <sz val="10"/>
        <rFont val="Arial Narrow"/>
        <family val="2"/>
      </rPr>
      <t>Emitir Certificado de reprobación de asignaturas por tercera vez.</t>
    </r>
    <r>
      <rPr>
        <sz val="10"/>
        <rFont val="Arial"/>
        <family val="2"/>
      </rPr>
      <t xml:space="preserve">
</t>
    </r>
    <r>
      <rPr>
        <b/>
        <sz val="9"/>
        <rFont val="Century Schoolbook"/>
        <family val="1"/>
      </rPr>
      <t>12.-</t>
    </r>
    <r>
      <rPr>
        <sz val="10"/>
        <rFont val="Arial"/>
        <family val="2"/>
      </rPr>
      <t xml:space="preserve"> </t>
    </r>
    <r>
      <rPr>
        <sz val="10"/>
        <rFont val="Arial Narrow"/>
        <family val="2"/>
      </rPr>
      <t>Atender a usuarios internos y externos y/o virtual.</t>
    </r>
  </si>
  <si>
    <r>
      <rPr>
        <b/>
        <sz val="9"/>
        <rFont val="Century Schoolbook"/>
        <family val="1"/>
      </rPr>
      <t>1.-</t>
    </r>
    <r>
      <rPr>
        <sz val="10"/>
        <rFont val="Arial"/>
        <family val="2"/>
      </rPr>
      <t xml:space="preserve"> </t>
    </r>
    <r>
      <rPr>
        <sz val="10"/>
        <rFont val="Arial Narrow"/>
        <family val="2"/>
      </rPr>
      <t>Reporte de Actas de calificaciones validadas.</t>
    </r>
    <r>
      <rPr>
        <sz val="10"/>
        <rFont val="Arial"/>
        <family val="2"/>
      </rPr>
      <t xml:space="preserve">
</t>
    </r>
    <r>
      <rPr>
        <b/>
        <sz val="9"/>
        <rFont val="Century Schoolbook"/>
        <family val="1"/>
      </rPr>
      <t>2.-</t>
    </r>
    <r>
      <rPr>
        <sz val="10"/>
        <rFont val="Arial"/>
        <family val="2"/>
      </rPr>
      <t xml:space="preserve"> </t>
    </r>
    <r>
      <rPr>
        <sz val="10"/>
        <rFont val="Arial Narrow"/>
        <family val="2"/>
      </rPr>
      <t>Actas de calificaciones modificadas.</t>
    </r>
    <r>
      <rPr>
        <sz val="10"/>
        <rFont val="Arial"/>
        <family val="2"/>
      </rPr>
      <t xml:space="preserve">
</t>
    </r>
    <r>
      <rPr>
        <b/>
        <sz val="9"/>
        <rFont val="Century Schoolbook"/>
        <family val="1"/>
      </rPr>
      <t>3.-</t>
    </r>
    <r>
      <rPr>
        <sz val="10"/>
        <rFont val="Arial"/>
        <family val="2"/>
      </rPr>
      <t xml:space="preserve"> </t>
    </r>
    <r>
      <rPr>
        <sz val="10"/>
        <rFont val="Arial Narrow"/>
        <family val="2"/>
      </rPr>
      <t>Actas de calificaciones de recuperación legalizadas y archivadas.</t>
    </r>
    <r>
      <rPr>
        <sz val="10"/>
        <rFont val="Arial"/>
        <family val="2"/>
      </rPr>
      <t xml:space="preserve">
</t>
    </r>
    <r>
      <rPr>
        <b/>
        <sz val="9"/>
        <rFont val="Century Schoolbook"/>
        <family val="1"/>
      </rPr>
      <t>4.-</t>
    </r>
    <r>
      <rPr>
        <sz val="10"/>
        <rFont val="Arial"/>
        <family val="2"/>
      </rPr>
      <t xml:space="preserve"> </t>
    </r>
    <r>
      <rPr>
        <sz val="10"/>
        <rFont val="Arial Narrow"/>
        <family val="2"/>
      </rPr>
      <t>Reporte del SIUTMACH del registro de calificaciones históricas.</t>
    </r>
    <r>
      <rPr>
        <sz val="10"/>
        <rFont val="Arial"/>
        <family val="2"/>
      </rPr>
      <t xml:space="preserve">
</t>
    </r>
    <r>
      <rPr>
        <b/>
        <sz val="9"/>
        <rFont val="Century Schoolbook"/>
        <family val="1"/>
      </rPr>
      <t>5.-</t>
    </r>
    <r>
      <rPr>
        <sz val="10"/>
        <rFont val="Arial"/>
        <family val="2"/>
      </rPr>
      <t xml:space="preserve"> </t>
    </r>
    <r>
      <rPr>
        <sz val="10"/>
        <rFont val="Arial Narrow"/>
        <family val="2"/>
      </rPr>
      <t>Reporte del SIUTMACH del registro de calificaciones conforme las resoluciones de informes académicos (HOMOLOGACIÓN).</t>
    </r>
    <r>
      <rPr>
        <sz val="10"/>
        <rFont val="Arial"/>
        <family val="2"/>
      </rPr>
      <t xml:space="preserve">
</t>
    </r>
    <r>
      <rPr>
        <b/>
        <sz val="9"/>
        <rFont val="Century Schoolbook"/>
        <family val="1"/>
      </rPr>
      <t>6.-</t>
    </r>
    <r>
      <rPr>
        <sz val="10"/>
        <rFont val="Arial"/>
        <family val="2"/>
      </rPr>
      <t xml:space="preserve"> </t>
    </r>
    <r>
      <rPr>
        <sz val="10"/>
        <rFont val="Arial Narrow"/>
        <family val="2"/>
      </rPr>
      <t>Libro de registro de certificaciones entregadas y/o virtual.</t>
    </r>
  </si>
  <si>
    <r>
      <rPr>
        <b/>
        <sz val="9"/>
        <rFont val="Century Schoolbook"/>
        <family val="1"/>
      </rPr>
      <t>1.-</t>
    </r>
    <r>
      <rPr>
        <sz val="10"/>
        <rFont val="Arial"/>
        <family val="2"/>
      </rPr>
      <t xml:space="preserve"> </t>
    </r>
    <r>
      <rPr>
        <sz val="10"/>
        <rFont val="Arial Narrow"/>
        <family val="2"/>
      </rPr>
      <t>Receptar oficios y/o virtual.</t>
    </r>
    <r>
      <rPr>
        <sz val="10"/>
        <rFont val="Arial"/>
        <family val="2"/>
      </rPr>
      <t xml:space="preserve">
</t>
    </r>
    <r>
      <rPr>
        <b/>
        <sz val="9"/>
        <rFont val="Century Schoolbook"/>
        <family val="1"/>
      </rPr>
      <t>2.-</t>
    </r>
    <r>
      <rPr>
        <sz val="10"/>
        <rFont val="Arial"/>
        <family val="2"/>
      </rPr>
      <t xml:space="preserve"> </t>
    </r>
    <r>
      <rPr>
        <sz val="10"/>
        <rFont val="Arial Narrow"/>
        <family val="2"/>
      </rPr>
      <t>Elaborar y despachar oficios y/o virtual.</t>
    </r>
    <r>
      <rPr>
        <sz val="10"/>
        <rFont val="Arial"/>
        <family val="2"/>
      </rPr>
      <t xml:space="preserve">
</t>
    </r>
    <r>
      <rPr>
        <b/>
        <sz val="9"/>
        <rFont val="Century Schoolbook"/>
        <family val="1"/>
      </rPr>
      <t>3.-</t>
    </r>
    <r>
      <rPr>
        <sz val="10"/>
        <rFont val="Arial"/>
        <family val="2"/>
      </rPr>
      <t xml:space="preserve"> </t>
    </r>
    <r>
      <rPr>
        <sz val="10"/>
        <rFont val="Arial Narrow"/>
        <family val="2"/>
      </rPr>
      <t>Registrar oficios enviados y recibidos en el SIUTMACH.</t>
    </r>
    <r>
      <rPr>
        <sz val="10"/>
        <rFont val="Arial"/>
        <family val="2"/>
      </rPr>
      <t xml:space="preserve">
</t>
    </r>
    <r>
      <rPr>
        <b/>
        <sz val="9"/>
        <rFont val="Century Schoolbook"/>
        <family val="1"/>
      </rPr>
      <t>4.-</t>
    </r>
    <r>
      <rPr>
        <sz val="10"/>
        <rFont val="Arial"/>
        <family val="2"/>
      </rPr>
      <t xml:space="preserve"> </t>
    </r>
    <r>
      <rPr>
        <sz val="10"/>
        <rFont val="Arial Narrow"/>
        <family val="2"/>
      </rPr>
      <t>Consolidar expediente de estudiantes.</t>
    </r>
    <r>
      <rPr>
        <sz val="10"/>
        <rFont val="Arial"/>
        <family val="2"/>
      </rPr>
      <t xml:space="preserve">
</t>
    </r>
    <r>
      <rPr>
        <b/>
        <sz val="9"/>
        <rFont val="Century Schoolbook"/>
        <family val="1"/>
      </rPr>
      <t>5.-</t>
    </r>
    <r>
      <rPr>
        <sz val="10"/>
        <rFont val="Arial"/>
        <family val="2"/>
      </rPr>
      <t xml:space="preserve"> </t>
    </r>
    <r>
      <rPr>
        <sz val="10"/>
        <rFont val="Arial Narrow"/>
        <family val="2"/>
      </rPr>
      <t>Archivar cronológicamente los oficios, resoluciones y expedientes de estudiantes y/o graduados.</t>
    </r>
    <r>
      <rPr>
        <sz val="10"/>
        <rFont val="Arial"/>
        <family val="2"/>
      </rPr>
      <t xml:space="preserve">
</t>
    </r>
    <r>
      <rPr>
        <b/>
        <sz val="9"/>
        <rFont val="Century Schoolbook"/>
        <family val="1"/>
      </rPr>
      <t>6.-</t>
    </r>
    <r>
      <rPr>
        <sz val="10"/>
        <rFont val="Arial"/>
        <family val="2"/>
      </rPr>
      <t xml:space="preserve"> </t>
    </r>
    <r>
      <rPr>
        <sz val="10"/>
        <rFont val="Arial Narrow"/>
        <family val="2"/>
      </rPr>
      <t>Archivar Expedientes de Actas de Calificaciones.</t>
    </r>
  </si>
  <si>
    <r>
      <rPr>
        <b/>
        <sz val="9"/>
        <rFont val="Century Schoolbook"/>
        <family val="1"/>
      </rPr>
      <t>1.-</t>
    </r>
    <r>
      <rPr>
        <sz val="10"/>
        <rFont val="Arial"/>
        <family val="2"/>
      </rPr>
      <t xml:space="preserve"> </t>
    </r>
    <r>
      <rPr>
        <sz val="10"/>
        <rFont val="Arial Narrow"/>
        <family val="2"/>
      </rPr>
      <t>Reporte del estado actual de la coordinación a la ejecución de los procesos académicos.</t>
    </r>
  </si>
  <si>
    <r>
      <rPr>
        <b/>
        <sz val="9"/>
        <color theme="1"/>
        <rFont val="Century Schoolbook"/>
        <family val="1"/>
      </rPr>
      <t>1.-</t>
    </r>
    <r>
      <rPr>
        <sz val="10"/>
        <color theme="1"/>
        <rFont val="Arial Narrow"/>
        <family val="2"/>
      </rPr>
      <t xml:space="preserve"> Elaborar, de acuerdo a las directrices de las autoridades, los distributivos académicos y horarios y remitir al Subdecanato.
</t>
    </r>
    <r>
      <rPr>
        <b/>
        <sz val="9"/>
        <color theme="1"/>
        <rFont val="Century Schoolbook"/>
        <family val="1"/>
      </rPr>
      <t>2.-</t>
    </r>
    <r>
      <rPr>
        <sz val="10"/>
        <color theme="1"/>
        <rFont val="Arial Narrow"/>
        <family val="2"/>
      </rPr>
      <t xml:space="preserve"> Elaborar comunicaciones para trámites administrativos desde la Coordinación de Carrera.
</t>
    </r>
    <r>
      <rPr>
        <b/>
        <sz val="9"/>
        <color theme="1"/>
        <rFont val="Century Schoolbook"/>
        <family val="1"/>
      </rPr>
      <t>3.-</t>
    </r>
    <r>
      <rPr>
        <sz val="10"/>
        <color theme="1"/>
        <rFont val="Arial Narrow"/>
        <family val="2"/>
      </rPr>
      <t xml:space="preserve"> Elevar oportunamente informes de actividades en calidad de Coordinador de Carrera.
</t>
    </r>
    <r>
      <rPr>
        <b/>
        <sz val="9"/>
        <color theme="1"/>
        <rFont val="Century Schoolbook"/>
        <family val="1"/>
      </rPr>
      <t>4.-</t>
    </r>
    <r>
      <rPr>
        <sz val="10"/>
        <color theme="1"/>
        <rFont val="Arial Narrow"/>
        <family val="2"/>
      </rPr>
      <t xml:space="preserve"> Liderar los colectivos de apoyo académico de la carrera, gestionando con sus miembros los procesos con fines de evaluación.
</t>
    </r>
    <r>
      <rPr>
        <b/>
        <sz val="9"/>
        <color theme="1"/>
        <rFont val="Century Schoolbook"/>
        <family val="1"/>
      </rPr>
      <t>5.-</t>
    </r>
    <r>
      <rPr>
        <sz val="10"/>
        <color theme="1"/>
        <rFont val="Arial Narrow"/>
        <family val="2"/>
      </rPr>
      <t xml:space="preserve"> Justificar faltas a los estudiantes de conformidad a los reportes recibidos.
</t>
    </r>
    <r>
      <rPr>
        <b/>
        <sz val="9"/>
        <color theme="1"/>
        <rFont val="Century Schoolbook"/>
        <family val="1"/>
      </rPr>
      <t>6.-</t>
    </r>
    <r>
      <rPr>
        <sz val="10"/>
        <color theme="1"/>
        <rFont val="Arial Narrow"/>
        <family val="2"/>
      </rPr>
      <t xml:space="preserve"> Coordinar con la UMMOG el desarrollo del proceso de titulación por periodo académico.
</t>
    </r>
    <r>
      <rPr>
        <b/>
        <sz val="9"/>
        <color theme="1"/>
        <rFont val="Century Schoolbook"/>
        <family val="1"/>
      </rPr>
      <t>7.-</t>
    </r>
    <r>
      <rPr>
        <sz val="10"/>
        <color theme="1"/>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</si>
  <si>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
</t>
    </r>
    <r>
      <rPr>
        <b/>
        <sz val="9"/>
        <color theme="1"/>
        <rFont val="Century Schoolbook"/>
        <family val="1"/>
      </rPr>
      <t>2.-</t>
    </r>
    <r>
      <rPr>
        <sz val="10"/>
        <color theme="1"/>
        <rFont val="Arial Narrow"/>
        <family val="2"/>
      </rPr>
      <t xml:space="preserve"> Distributivos elaborados.
</t>
    </r>
    <r>
      <rPr>
        <b/>
        <sz val="9"/>
        <color theme="1"/>
        <rFont val="Century Schoolbook"/>
        <family val="1"/>
      </rPr>
      <t>3.-</t>
    </r>
    <r>
      <rPr>
        <sz val="10"/>
        <color theme="1"/>
        <rFont val="Arial Narrow"/>
        <family val="2"/>
      </rPr>
      <t xml:space="preserve"> Horarios elaborados.
</t>
    </r>
    <r>
      <rPr>
        <b/>
        <sz val="9"/>
        <color theme="1"/>
        <rFont val="Century Schoolbook"/>
        <family val="1"/>
      </rPr>
      <t>4.-</t>
    </r>
    <r>
      <rPr>
        <sz val="10"/>
        <color theme="1"/>
        <rFont val="Arial Narrow"/>
        <family val="2"/>
      </rPr>
      <t xml:space="preserve"> Oficios enviados.
</t>
    </r>
    <r>
      <rPr>
        <b/>
        <sz val="9"/>
        <color theme="1"/>
        <rFont val="Century Schoolbook"/>
        <family val="1"/>
      </rPr>
      <t>5.-</t>
    </r>
    <r>
      <rPr>
        <sz val="10"/>
        <color theme="1"/>
        <rFont val="Arial Narrow"/>
        <family val="2"/>
      </rPr>
      <t xml:space="preserve"> Certificados para justificar inasistencias.
</t>
    </r>
    <r>
      <rPr>
        <b/>
        <sz val="9"/>
        <color theme="1"/>
        <rFont val="Century Schoolbook"/>
        <family val="1"/>
      </rPr>
      <t>6.-</t>
    </r>
    <r>
      <rPr>
        <sz val="10"/>
        <color theme="1"/>
        <rFont val="Arial Narrow"/>
        <family val="2"/>
      </rPr>
      <t xml:space="preserve"> Informes de titulación.
</t>
    </r>
    <r>
      <rPr>
        <b/>
        <sz val="9"/>
        <color theme="1"/>
        <rFont val="Century Schoolbook"/>
        <family val="1"/>
      </rPr>
      <t>7.-</t>
    </r>
    <r>
      <rPr>
        <sz val="10"/>
        <color theme="1"/>
        <rFont val="Arial Narrow"/>
        <family val="2"/>
      </rPr>
      <t xml:space="preserve"> Informes semestrales de avance de indicadores.</t>
    </r>
  </si>
  <si>
    <r>
      <rPr>
        <b/>
        <sz val="9"/>
        <rFont val="Century Schoolbook"/>
        <family val="1"/>
      </rPr>
      <t>1.-</t>
    </r>
    <r>
      <rPr>
        <sz val="10"/>
        <rFont val="Arial"/>
        <family val="2"/>
      </rPr>
      <t xml:space="preserve"> </t>
    </r>
    <r>
      <rPr>
        <sz val="10"/>
        <rFont val="Arial Narrow"/>
        <family val="2"/>
      </rPr>
      <t>Reporte del estado actual del resultado y avances de los procesos de vinculación con la sociedad proyecto (Ambientes de aprendizaje bajo recursos on-line).</t>
    </r>
  </si>
  <si>
    <r>
      <rPr>
        <b/>
        <sz val="9"/>
        <rFont val="Century Schoolbook"/>
        <family val="1"/>
      </rPr>
      <t>1.-</t>
    </r>
    <r>
      <rPr>
        <sz val="10"/>
        <rFont val="Arial"/>
        <family val="2"/>
      </rPr>
      <t xml:space="preserve"> </t>
    </r>
    <r>
      <rPr>
        <sz val="10"/>
        <rFont val="Arial Narrow"/>
        <family val="2"/>
      </rPr>
      <t>Coordinar las prácticas de vinculación (Ambientes de aprendizaje bajo recursos on-line) y pasantías preprofesionales con los colectivos académicos, en coordinación con el VINCOPP.</t>
    </r>
    <r>
      <rPr>
        <sz val="10"/>
        <rFont val="Arial"/>
        <family val="2"/>
      </rPr>
      <t xml:space="preserve">
</t>
    </r>
    <r>
      <rPr>
        <b/>
        <sz val="9"/>
        <rFont val="Century Schoolbook"/>
        <family val="1"/>
      </rPr>
      <t>2.-</t>
    </r>
    <r>
      <rPr>
        <sz val="10"/>
        <rFont val="Arial"/>
        <family val="2"/>
      </rPr>
      <t xml:space="preserve"> </t>
    </r>
    <r>
      <rPr>
        <sz val="10"/>
        <rFont val="Arial Narrow"/>
        <family val="2"/>
      </rPr>
      <t>Elaborar de guías de los resultados de aprendizaje en las practicas de vinculación y preprofesionales.</t>
    </r>
  </si>
  <si>
    <r>
      <rPr>
        <b/>
        <sz val="9"/>
        <rFont val="Century Schoolbook"/>
        <family val="1"/>
      </rPr>
      <t>1.-</t>
    </r>
    <r>
      <rPr>
        <sz val="10"/>
        <rFont val="Arial"/>
        <family val="2"/>
      </rPr>
      <t xml:space="preserve"> </t>
    </r>
    <r>
      <rPr>
        <sz val="10"/>
        <rFont val="Arial Narrow"/>
        <family val="2"/>
      </rPr>
      <t>Realizar reuniones con los docentes involucrados para la elaboración del proyecto de vinculación.</t>
    </r>
    <r>
      <rPr>
        <sz val="10"/>
        <rFont val="Arial"/>
        <family val="2"/>
      </rPr>
      <t xml:space="preserve">
</t>
    </r>
    <r>
      <rPr>
        <b/>
        <sz val="9"/>
        <rFont val="Century Schoolbook"/>
        <family val="1"/>
      </rPr>
      <t>2.-</t>
    </r>
    <r>
      <rPr>
        <sz val="10"/>
        <rFont val="Arial"/>
        <family val="2"/>
      </rPr>
      <t xml:space="preserve"> </t>
    </r>
    <r>
      <rPr>
        <sz val="10"/>
        <rFont val="Arial Narrow"/>
        <family val="2"/>
      </rPr>
      <t>Realizar reuniones con el personal del departamento de VINCOPP.</t>
    </r>
    <r>
      <rPr>
        <sz val="10"/>
        <rFont val="Arial"/>
        <family val="2"/>
      </rPr>
      <t xml:space="preserve">
</t>
    </r>
    <r>
      <rPr>
        <b/>
        <sz val="9"/>
        <rFont val="Century Schoolbook"/>
        <family val="1"/>
      </rPr>
      <t>3.-</t>
    </r>
    <r>
      <rPr>
        <sz val="10"/>
        <rFont val="Arial"/>
        <family val="2"/>
      </rPr>
      <t xml:space="preserve"> </t>
    </r>
    <r>
      <rPr>
        <sz val="10"/>
        <rFont val="Arial Narrow"/>
        <family val="2"/>
      </rPr>
      <t>Recolectar información en las instituciones donde se van a realizar los proyectos.</t>
    </r>
  </si>
  <si>
    <r>
      <rPr>
        <b/>
        <sz val="9"/>
        <rFont val="Century Schoolbook"/>
        <family val="1"/>
      </rPr>
      <t>1.-</t>
    </r>
    <r>
      <rPr>
        <sz val="10"/>
        <rFont val="Arial"/>
        <family val="2"/>
      </rPr>
      <t xml:space="preserve"> </t>
    </r>
    <r>
      <rPr>
        <sz val="10"/>
        <rFont val="Arial Narrow"/>
        <family val="2"/>
      </rPr>
      <t>Elaborar la Planificación Operativa Anual de la carrera.</t>
    </r>
    <r>
      <rPr>
        <sz val="10"/>
        <rFont val="Arial"/>
        <family val="2"/>
      </rPr>
      <t xml:space="preserve">
</t>
    </r>
    <r>
      <rPr>
        <b/>
        <sz val="9"/>
        <rFont val="Century Schoolbook"/>
        <family val="1"/>
      </rPr>
      <t>2.-</t>
    </r>
    <r>
      <rPr>
        <sz val="10"/>
        <rFont val="Arial"/>
        <family val="2"/>
      </rPr>
      <t xml:space="preserve"> </t>
    </r>
    <r>
      <rPr>
        <sz val="10"/>
        <rFont val="Arial Narrow"/>
        <family val="2"/>
      </rPr>
      <t>Realizar Evaluación de la Planificación Operativa Anual de la carrera.</t>
    </r>
  </si>
  <si>
    <r>
      <rPr>
        <b/>
        <sz val="9"/>
        <color theme="1"/>
        <rFont val="Century Schoolbook"/>
        <family val="1"/>
      </rPr>
      <t>1.-</t>
    </r>
    <r>
      <rPr>
        <sz val="10"/>
        <color theme="1"/>
        <rFont val="Arial Narrow"/>
        <family val="2"/>
      </rPr>
      <t xml:space="preserve"> Elaborar, de acuerdo a las directrices de las autoridades, los distributivos académicos y horarios y remitir al Subdecanato.
</t>
    </r>
    <r>
      <rPr>
        <b/>
        <sz val="9"/>
        <color theme="1"/>
        <rFont val="Century Schoolbook"/>
        <family val="1"/>
      </rPr>
      <t>2.-</t>
    </r>
    <r>
      <rPr>
        <sz val="10"/>
        <color theme="1"/>
        <rFont val="Arial Narrow"/>
        <family val="2"/>
      </rPr>
      <t xml:space="preserve"> Elaborar comunicaciones para trámites administrativos desde la Coordinación de Carrera.
</t>
    </r>
    <r>
      <rPr>
        <b/>
        <sz val="9"/>
        <color theme="1"/>
        <rFont val="Century Schoolbook"/>
        <family val="1"/>
      </rPr>
      <t>3.-</t>
    </r>
    <r>
      <rPr>
        <sz val="10"/>
        <color theme="1"/>
        <rFont val="Arial Narrow"/>
        <family val="2"/>
      </rPr>
      <t xml:space="preserve"> Elevar oportunamente informes solicitados por las autoridades.
</t>
    </r>
    <r>
      <rPr>
        <b/>
        <sz val="9"/>
        <color theme="1"/>
        <rFont val="Century Schoolbook"/>
        <family val="1"/>
      </rPr>
      <t>4.-</t>
    </r>
    <r>
      <rPr>
        <sz val="10"/>
        <color theme="1"/>
        <rFont val="Arial Narrow"/>
        <family val="2"/>
      </rPr>
      <t xml:space="preserve"> Liderar los colectivos de apoyo académico de la carrera, gestionando con sus miembros los procesos con fines de evaluación.
</t>
    </r>
    <r>
      <rPr>
        <b/>
        <sz val="9"/>
        <color theme="1"/>
        <rFont val="Century Schoolbook"/>
        <family val="1"/>
      </rPr>
      <t>5.-</t>
    </r>
    <r>
      <rPr>
        <sz val="10"/>
        <color theme="1"/>
        <rFont val="Arial Narrow"/>
        <family val="2"/>
      </rPr>
      <t xml:space="preserve"> Justificar faltas a los estudiantes de conformada a los reportes recibidos.
</t>
    </r>
    <r>
      <rPr>
        <b/>
        <sz val="9"/>
        <color theme="1"/>
        <rFont val="Century Schoolbook"/>
        <family val="1"/>
      </rPr>
      <t>6.-</t>
    </r>
    <r>
      <rPr>
        <sz val="10"/>
        <color theme="1"/>
        <rFont val="Arial Narrow"/>
        <family val="2"/>
      </rPr>
      <t xml:space="preserve"> Coordinar con la UMMOG el desarrollo del proceso de titulación por periodo académico.
</t>
    </r>
    <r>
      <rPr>
        <b/>
        <sz val="9"/>
        <color theme="1"/>
        <rFont val="Century Schoolbook"/>
        <family val="1"/>
      </rPr>
      <t>7.-</t>
    </r>
    <r>
      <rPr>
        <sz val="10"/>
        <color theme="1"/>
        <rFont val="Arial Narrow"/>
        <family val="2"/>
      </rPr>
      <t xml:space="preserve"> Coordinar las prácticas preprofesionales con los colectivos académicos, en coordinación con el VINCOPP.
</t>
    </r>
    <r>
      <rPr>
        <b/>
        <sz val="9"/>
        <color theme="1"/>
        <rFont val="Century Schoolbook"/>
        <family val="1"/>
      </rPr>
      <t>8.-</t>
    </r>
    <r>
      <rPr>
        <sz val="10"/>
        <color theme="1"/>
        <rFont val="Arial Narrow"/>
        <family val="2"/>
      </rPr>
      <t xml:space="preserve"> Elaborar estudios académicos sobre las solicitudes de movilidad estudiantil provenientes de UMMOG.
</t>
    </r>
    <r>
      <rPr>
        <b/>
        <sz val="9"/>
        <color theme="1"/>
        <rFont val="Century Schoolbook"/>
        <family val="1"/>
      </rPr>
      <t>9.-</t>
    </r>
    <r>
      <rPr>
        <sz val="10"/>
        <color theme="1"/>
        <rFont val="Arial Narrow"/>
        <family val="2"/>
      </rPr>
      <t xml:space="preserve"> Participación a las reuniones de comisión académica convocada por el subdecano.
</t>
    </r>
    <r>
      <rPr>
        <b/>
        <sz val="9"/>
        <color theme="1"/>
        <rFont val="Century Schoolbook"/>
        <family val="1"/>
      </rPr>
      <t>10.-</t>
    </r>
    <r>
      <rPr>
        <sz val="10"/>
        <color theme="1"/>
        <rFont val="Arial Narrow"/>
        <family val="2"/>
      </rPr>
      <t xml:space="preserve"> Elaboración de la oferta académica para presentar al subdecanato y dirección académica.
</t>
    </r>
    <r>
      <rPr>
        <b/>
        <sz val="9"/>
        <color theme="1"/>
        <rFont val="Century Schoolbook"/>
        <family val="1"/>
      </rPr>
      <t>11.-</t>
    </r>
    <r>
      <rPr>
        <sz val="10"/>
        <color theme="1"/>
        <rFont val="Arial Narrow"/>
        <family val="2"/>
      </rPr>
      <t xml:space="preserve"> Gestionar y coordinar la jornada de orientación vocacional en los colegios de la provincia para dar a conocer nuestra carrera.
</t>
    </r>
    <r>
      <rPr>
        <b/>
        <sz val="9"/>
        <color theme="1"/>
        <rFont val="Century Schoolbook"/>
        <family val="1"/>
      </rPr>
      <t>12.-</t>
    </r>
    <r>
      <rPr>
        <sz val="10"/>
        <color theme="1"/>
        <rFont val="Arial Narrow"/>
        <family val="2"/>
      </rPr>
      <t xml:space="preserve"> Elaboración de actividades académicas y complementarias para proponer su ejecución en el calendario académico.</t>
    </r>
  </si>
  <si>
    <r>
      <rPr>
        <b/>
        <sz val="9"/>
        <color theme="1"/>
        <rFont val="Century Schoolbook"/>
        <family val="1"/>
      </rPr>
      <t>1.-</t>
    </r>
    <r>
      <rPr>
        <sz val="10"/>
        <color theme="1"/>
        <rFont val="Arial Narrow"/>
        <family val="2"/>
      </rPr>
      <t xml:space="preserve"> Convocar a reuniones con los docentes involucrados para la elaboración del proyecto de vinculación.
</t>
    </r>
    <r>
      <rPr>
        <b/>
        <sz val="9"/>
        <color theme="1"/>
        <rFont val="Century Schoolbook"/>
        <family val="1"/>
      </rPr>
      <t>2.-</t>
    </r>
    <r>
      <rPr>
        <sz val="10"/>
        <color theme="1"/>
        <rFont val="Arial Narrow"/>
        <family val="2"/>
      </rPr>
      <t xml:space="preserve"> Asistir a reuniones con el personal del departamento de VINCOPP.
</t>
    </r>
    <r>
      <rPr>
        <b/>
        <sz val="9"/>
        <color theme="1"/>
        <rFont val="Century Schoolbook"/>
        <family val="1"/>
      </rPr>
      <t>3.-</t>
    </r>
    <r>
      <rPr>
        <sz val="10"/>
        <color theme="1"/>
        <rFont val="Arial Narrow"/>
        <family val="2"/>
      </rPr>
      <t xml:space="preserve"> Recolectar datos en las instituciones donde se van a realizar los proyectos.</t>
    </r>
  </si>
  <si>
    <r>
      <rPr>
        <b/>
        <sz val="9"/>
        <color theme="1"/>
        <rFont val="Century Schoolbook"/>
        <family val="1"/>
      </rPr>
      <t>1.-</t>
    </r>
    <r>
      <rPr>
        <sz val="10"/>
        <color theme="1"/>
        <rFont val="Arial Narrow"/>
        <family val="2"/>
      </rPr>
      <t xml:space="preserve"> Elaborar la Planificación Operativa Anual de la carrera.
</t>
    </r>
    <r>
      <rPr>
        <b/>
        <sz val="9"/>
        <color theme="1"/>
        <rFont val="Century Schoolbook"/>
        <family val="1"/>
      </rPr>
      <t>2.-</t>
    </r>
    <r>
      <rPr>
        <sz val="10"/>
        <color theme="1"/>
        <rFont val="Arial Narrow"/>
        <family val="2"/>
      </rPr>
      <t xml:space="preserve"> Realizar Evaluaciones de la Planificación Operativa Anual de la carrera.</t>
    </r>
  </si>
  <si>
    <r>
      <rPr>
        <b/>
        <sz val="9"/>
        <color theme="1"/>
        <rFont val="Century Schoolbook"/>
        <family val="1"/>
      </rPr>
      <t>1.-</t>
    </r>
    <r>
      <rPr>
        <sz val="10"/>
        <color theme="1"/>
        <rFont val="Arial Narrow"/>
        <family val="2"/>
      </rPr>
      <t xml:space="preserve"> Acta de reuniones con el colectivo para avance del proyecto.
</t>
    </r>
    <r>
      <rPr>
        <b/>
        <sz val="9"/>
        <color theme="1"/>
        <rFont val="Century Schoolbook"/>
        <family val="1"/>
      </rPr>
      <t>2.-</t>
    </r>
    <r>
      <rPr>
        <sz val="10"/>
        <color theme="1"/>
        <rFont val="Arial Narrow"/>
        <family val="2"/>
      </rPr>
      <t xml:space="preserve"> Actas y asistencia a reuniones con VINCOPP.
</t>
    </r>
    <r>
      <rPr>
        <b/>
        <sz val="9"/>
        <color theme="1"/>
        <rFont val="Century Schoolbook"/>
        <family val="1"/>
      </rPr>
      <t>3.-</t>
    </r>
    <r>
      <rPr>
        <sz val="10"/>
        <color theme="1"/>
        <rFont val="Arial Narrow"/>
        <family val="2"/>
      </rPr>
      <t xml:space="preserve"> Proyecto final.           </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</si>
  <si>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Elevar oportunamente informes solicitados por las autoridades.</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Justificar faltas a los estudiantes de conformidad a los reportes recibidos.</t>
    </r>
    <r>
      <rPr>
        <sz val="10"/>
        <rFont val="Arial"/>
        <family val="2"/>
      </rPr>
      <t xml:space="preserve">
</t>
    </r>
    <r>
      <rPr>
        <b/>
        <sz val="9"/>
        <rFont val="Century Schoolbook"/>
        <family val="1"/>
      </rPr>
      <t>6.-</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7.-</t>
    </r>
    <r>
      <rPr>
        <sz val="10"/>
        <rFont val="Arial"/>
        <family val="2"/>
      </rPr>
      <t xml:space="preserve"> </t>
    </r>
    <r>
      <rPr>
        <sz val="10"/>
        <rFont val="Arial Narrow"/>
        <family val="2"/>
      </rPr>
      <t>Elaborar estudios académicos para estudiantes del plan de reingreso.</t>
    </r>
  </si>
  <si>
    <r>
      <rPr>
        <b/>
        <sz val="9"/>
        <rFont val="Century Schoolbook"/>
        <family val="1"/>
      </rPr>
      <t>1.-</t>
    </r>
    <r>
      <rPr>
        <sz val="10"/>
        <rFont val="Arial"/>
        <family val="2"/>
      </rPr>
      <t xml:space="preserve"> </t>
    </r>
    <r>
      <rPr>
        <sz val="10"/>
        <rFont val="Arial Narrow"/>
        <family val="2"/>
      </rPr>
      <t>Coordinar las prácticas de vinculación con los colectivos académicos, en coordinación con el VINCOPP.</t>
    </r>
    <r>
      <rPr>
        <sz val="10"/>
        <rFont val="Arial"/>
        <family val="2"/>
      </rPr>
      <t xml:space="preserve">
</t>
    </r>
    <r>
      <rPr>
        <b/>
        <sz val="9"/>
        <rFont val="Century Schoolbook"/>
        <family val="1"/>
      </rPr>
      <t>2.-</t>
    </r>
    <r>
      <rPr>
        <sz val="10"/>
        <rFont val="Arial"/>
        <family val="2"/>
      </rPr>
      <t xml:space="preserve"> </t>
    </r>
    <r>
      <rPr>
        <sz val="10"/>
        <rFont val="Arial Narrow"/>
        <family val="2"/>
      </rPr>
      <t>Coordinar con el colectivo de investigación las actividades que realizan los docentes con horas de dedicación a dicha actividad.</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</si>
  <si>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Elaborar informes de actividades en calidad de coordinador de carrera.</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6.-</t>
    </r>
    <r>
      <rPr>
        <sz val="10"/>
        <rFont val="Arial"/>
        <family val="2"/>
      </rPr>
      <t xml:space="preserve"> </t>
    </r>
    <r>
      <rPr>
        <sz val="10"/>
        <rFont val="Arial Narrow"/>
        <family val="2"/>
      </rPr>
      <t>Elaborar estudios académicos para estudiantes del plan de reingreso.</t>
    </r>
  </si>
  <si>
    <r>
      <t xml:space="preserve">* Al momento no se cuenta con Técnico de Documentación y Archivo, debido a su renuncia en el año </t>
    </r>
    <r>
      <rPr>
        <sz val="10"/>
        <color theme="1"/>
        <rFont val="Century Schoolbook"/>
        <family val="1"/>
      </rPr>
      <t>2019</t>
    </r>
  </si>
  <si>
    <t>* Marcia Ullauri Carrión,
  Coordinadora de la Carrera
* Docentes de colectivos de carrera</t>
  </si>
  <si>
    <t>* Marcia Ullauri Carrión,
  Coordinador de la Carrera 
* Docente Responsable del Laboratorio "Cámara de Gesell"</t>
  </si>
  <si>
    <r>
      <t xml:space="preserve">Flash memory </t>
    </r>
    <r>
      <rPr>
        <sz val="10"/>
        <color theme="1"/>
        <rFont val="Century Schoolbook"/>
        <family val="1"/>
      </rPr>
      <t>16</t>
    </r>
    <r>
      <rPr>
        <sz val="10"/>
        <color theme="1"/>
        <rFont val="Arial Narrow"/>
        <family val="2"/>
      </rPr>
      <t>GB</t>
    </r>
  </si>
  <si>
    <r>
      <t xml:space="preserve">Brocha Wilson </t>
    </r>
    <r>
      <rPr>
        <sz val="10"/>
        <rFont val="Century Schoolbook"/>
        <family val="1"/>
      </rPr>
      <t>1</t>
    </r>
    <r>
      <rPr>
        <sz val="10"/>
        <rFont val="Arial Narrow"/>
        <family val="2"/>
      </rPr>
      <t xml:space="preserve"> multiuso</t>
    </r>
  </si>
  <si>
    <r>
      <rPr>
        <sz val="10"/>
        <color theme="1"/>
        <rFont val="Century Schoolbook"/>
        <family val="1"/>
      </rPr>
      <t>1.-</t>
    </r>
    <r>
      <rPr>
        <sz val="10"/>
        <color theme="1"/>
        <rFont val="Arial Narrow"/>
        <family val="2"/>
      </rPr>
      <t xml:space="preserve"> Informes semestral de pasantías y prácticas y vinculación.
</t>
    </r>
    <r>
      <rPr>
        <sz val="10"/>
        <color theme="1"/>
        <rFont val="Century Schoolbook"/>
        <family val="1"/>
      </rPr>
      <t xml:space="preserve">2.- </t>
    </r>
    <r>
      <rPr>
        <sz val="10"/>
        <color theme="1"/>
        <rFont val="Arial Narrow"/>
        <family val="2"/>
      </rPr>
      <t>Informes de investigación.
Cabe recalcar que las actividades propuestas se desarrollarán en la modalidad en línea mientras dure la emergencia sanitaria declarada en el país y de acuerdo a los lineamientos y protocolos establecidos para la IES.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</si>
  <si>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</si>
  <si>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Se programa: 
</t>
    </r>
    <r>
      <rPr>
        <sz val="10"/>
        <color rgb="FF0000FF"/>
        <rFont val="Century Schoolbook"/>
        <family val="1"/>
      </rPr>
      <t>2020 1</t>
    </r>
    <r>
      <rPr>
        <sz val="10"/>
        <color rgb="FF0000FF"/>
        <rFont val="Arial"/>
        <family val="2"/>
      </rPr>
      <t>s</t>
    </r>
    <r>
      <rPr>
        <sz val="10"/>
        <rFont val="Arial"/>
        <family val="2"/>
      </rPr>
      <t xml:space="preserve">
* </t>
    </r>
    <r>
      <rPr>
        <sz val="10"/>
        <rFont val="Arial Narrow"/>
        <family val="2"/>
      </rPr>
      <t>Inventariar</t>
    </r>
    <r>
      <rPr>
        <sz val="10"/>
        <rFont val="Arial"/>
        <family val="2"/>
      </rPr>
      <t xml:space="preserve"> </t>
    </r>
    <r>
      <rPr>
        <sz val="10"/>
        <rFont val="Century Schoolbook"/>
        <family val="1"/>
      </rPr>
      <t>1</t>
    </r>
    <r>
      <rPr>
        <sz val="10"/>
        <rFont val="Arial"/>
        <family val="2"/>
      </rPr>
      <t xml:space="preserve"> </t>
    </r>
    <r>
      <rPr>
        <sz val="10"/>
        <rFont val="Arial Narrow"/>
        <family val="2"/>
      </rPr>
      <t>carpetas con actas de calificaciones.</t>
    </r>
    <r>
      <rPr>
        <sz val="10"/>
        <rFont val="Arial"/>
        <family val="2"/>
      </rPr>
      <t xml:space="preserve">
* </t>
    </r>
    <r>
      <rPr>
        <sz val="10"/>
        <rFont val="Arial Narrow"/>
        <family val="2"/>
      </rPr>
      <t>Inventariar</t>
    </r>
    <r>
      <rPr>
        <sz val="10"/>
        <rFont val="Arial"/>
        <family val="2"/>
      </rPr>
      <t xml:space="preserve"> </t>
    </r>
    <r>
      <rPr>
        <sz val="10"/>
        <rFont val="Century Schoolbook"/>
        <family val="1"/>
      </rPr>
      <t>1</t>
    </r>
    <r>
      <rPr>
        <sz val="10"/>
        <rFont val="Arial"/>
        <family val="2"/>
      </rPr>
      <t xml:space="preserve"> </t>
    </r>
    <r>
      <rPr>
        <sz val="10"/>
        <rFont val="Arial Narrow"/>
        <family val="2"/>
      </rPr>
      <t>carpetas del archivo.</t>
    </r>
    <r>
      <rPr>
        <sz val="10"/>
        <rFont val="Arial"/>
        <family val="2"/>
      </rPr>
      <t xml:space="preserve">
</t>
    </r>
    <r>
      <rPr>
        <sz val="10"/>
        <color rgb="FF0000FF"/>
        <rFont val="Century Schoolbook"/>
        <family val="1"/>
      </rPr>
      <t>2020 2</t>
    </r>
    <r>
      <rPr>
        <sz val="10"/>
        <color rgb="FF0000FF"/>
        <rFont val="Arial"/>
        <family val="2"/>
      </rPr>
      <t>s</t>
    </r>
    <r>
      <rPr>
        <sz val="10"/>
        <rFont val="Arial"/>
        <family val="2"/>
      </rPr>
      <t xml:space="preserve">
* </t>
    </r>
    <r>
      <rPr>
        <sz val="10"/>
        <rFont val="Arial Narrow"/>
        <family val="2"/>
      </rPr>
      <t xml:space="preserve">Inventariar </t>
    </r>
    <r>
      <rPr>
        <sz val="10"/>
        <rFont val="Century Schoolbook"/>
        <family val="1"/>
      </rPr>
      <t xml:space="preserve">1 </t>
    </r>
    <r>
      <rPr>
        <sz val="10"/>
        <rFont val="Arial Narrow"/>
        <family val="2"/>
      </rPr>
      <t>carpetas con actas de calificaciones.</t>
    </r>
    <r>
      <rPr>
        <sz val="10"/>
        <rFont val="Arial"/>
        <family val="2"/>
      </rPr>
      <t xml:space="preserve">
* </t>
    </r>
    <r>
      <rPr>
        <sz val="10"/>
        <rFont val="Arial Narrow"/>
        <family val="2"/>
      </rPr>
      <t>Inventariar</t>
    </r>
    <r>
      <rPr>
        <sz val="10"/>
        <rFont val="Arial"/>
        <family val="2"/>
      </rPr>
      <t xml:space="preserve"> </t>
    </r>
    <r>
      <rPr>
        <sz val="10"/>
        <rFont val="Century Schoolbook"/>
        <family val="1"/>
      </rPr>
      <t xml:space="preserve">1 </t>
    </r>
    <r>
      <rPr>
        <sz val="10"/>
        <rFont val="Arial Narrow"/>
        <family val="2"/>
      </rPr>
      <t>carpetas del archivo.</t>
    </r>
    <r>
      <rPr>
        <sz val="10"/>
        <rFont val="Arial"/>
        <family val="2"/>
      </rPr>
      <t xml:space="preserve">
</t>
    </r>
    <r>
      <rPr>
        <sz val="10"/>
        <color theme="1"/>
        <rFont val="Arial Narrow"/>
        <family val="2"/>
      </rPr>
      <t>Hasta la presente fecha no se sabia con certeza los cambios que se iban a realizar.</t>
    </r>
  </si>
  <si>
    <r>
      <t xml:space="preserve">Se programa:
</t>
    </r>
    <r>
      <rPr>
        <sz val="10"/>
        <color rgb="FF0000FF"/>
        <rFont val="Century Schoolbook"/>
        <family val="1"/>
      </rPr>
      <t>2020 1</t>
    </r>
    <r>
      <rPr>
        <sz val="10"/>
        <color rgb="FF0000FF"/>
        <rFont val="Arial"/>
        <family val="2"/>
      </rPr>
      <t>s</t>
    </r>
    <r>
      <rPr>
        <sz val="10"/>
        <rFont val="Arial"/>
        <family val="2"/>
      </rPr>
      <t xml:space="preserve">
* </t>
    </r>
    <r>
      <rPr>
        <sz val="10"/>
        <rFont val="Arial Narrow"/>
        <family val="2"/>
      </rPr>
      <t xml:space="preserve">Validar </t>
    </r>
    <r>
      <rPr>
        <sz val="10"/>
        <rFont val="Century Schoolbook"/>
        <family val="1"/>
      </rPr>
      <t>350</t>
    </r>
    <r>
      <rPr>
        <sz val="10"/>
        <rFont val="Arial"/>
        <family val="2"/>
      </rPr>
      <t xml:space="preserve"> actas de calificaciones.
* </t>
    </r>
    <r>
      <rPr>
        <sz val="10"/>
        <rFont val="Arial Narrow"/>
        <family val="2"/>
      </rPr>
      <t>Validar</t>
    </r>
    <r>
      <rPr>
        <sz val="10"/>
        <rFont val="Arial"/>
        <family val="2"/>
      </rPr>
      <t xml:space="preserve"> </t>
    </r>
    <r>
      <rPr>
        <sz val="10"/>
        <rFont val="Century Schoolbook"/>
        <family val="1"/>
      </rPr>
      <t>5</t>
    </r>
    <r>
      <rPr>
        <sz val="10"/>
        <rFont val="Arial"/>
        <family val="2"/>
      </rPr>
      <t xml:space="preserve"> </t>
    </r>
    <r>
      <rPr>
        <sz val="10"/>
        <rFont val="Arial Narrow"/>
        <family val="2"/>
      </rPr>
      <t>actas con modificaciones.</t>
    </r>
    <r>
      <rPr>
        <sz val="10"/>
        <rFont val="Arial"/>
        <family val="2"/>
      </rPr>
      <t xml:space="preserve">
* </t>
    </r>
    <r>
      <rPr>
        <sz val="10"/>
        <rFont val="Arial Narrow"/>
        <family val="2"/>
      </rPr>
      <t>Validar</t>
    </r>
    <r>
      <rPr>
        <sz val="10"/>
        <rFont val="Arial"/>
        <family val="2"/>
      </rPr>
      <t xml:space="preserve"> </t>
    </r>
    <r>
      <rPr>
        <sz val="10"/>
        <rFont val="Century Schoolbook"/>
        <family val="1"/>
      </rPr>
      <t>10</t>
    </r>
    <r>
      <rPr>
        <sz val="10"/>
        <rFont val="Arial"/>
        <family val="2"/>
      </rPr>
      <t xml:space="preserve"> </t>
    </r>
    <r>
      <rPr>
        <sz val="10"/>
        <rFont val="Arial Narrow"/>
        <family val="2"/>
      </rPr>
      <t>actas de Recuperación.</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históricas.</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de Homologación.</t>
    </r>
    <r>
      <rPr>
        <sz val="10"/>
        <rFont val="Arial"/>
        <family val="2"/>
      </rPr>
      <t xml:space="preserve">
*</t>
    </r>
    <r>
      <rPr>
        <sz val="10"/>
        <rFont val="Arial Narrow"/>
        <family val="2"/>
      </rPr>
      <t xml:space="preserve"> Emitir</t>
    </r>
    <r>
      <rPr>
        <sz val="10"/>
        <rFont val="Arial"/>
        <family val="2"/>
      </rPr>
      <t xml:space="preserve"> 4</t>
    </r>
    <r>
      <rPr>
        <sz val="10"/>
        <rFont val="Century Schoolbook"/>
        <family val="1"/>
      </rPr>
      <t>0</t>
    </r>
    <r>
      <rPr>
        <sz val="10"/>
        <rFont val="Arial"/>
        <family val="2"/>
      </rPr>
      <t xml:space="preserve"> </t>
    </r>
    <r>
      <rPr>
        <sz val="10"/>
        <rFont val="Arial Narrow"/>
        <family val="2"/>
      </rPr>
      <t>certificados de Promoción, Aprobación de Malla y Promedios Globales.</t>
    </r>
    <r>
      <rPr>
        <sz val="10"/>
        <rFont val="Arial"/>
        <family val="2"/>
      </rPr>
      <t xml:space="preserve">
</t>
    </r>
    <r>
      <rPr>
        <sz val="10"/>
        <color rgb="FF0000FF"/>
        <rFont val="Century Schoolbook"/>
        <family val="1"/>
      </rPr>
      <t>2020 2</t>
    </r>
    <r>
      <rPr>
        <sz val="10"/>
        <color rgb="FF0000FF"/>
        <rFont val="Arial"/>
        <family val="2"/>
      </rPr>
      <t>s</t>
    </r>
    <r>
      <rPr>
        <sz val="10"/>
        <rFont val="Arial"/>
        <family val="2"/>
      </rPr>
      <t xml:space="preserve">
* </t>
    </r>
    <r>
      <rPr>
        <sz val="10"/>
        <rFont val="Arial Narrow"/>
        <family val="2"/>
      </rPr>
      <t>Validar</t>
    </r>
    <r>
      <rPr>
        <sz val="10"/>
        <rFont val="Arial"/>
        <family val="2"/>
      </rPr>
      <t xml:space="preserve"> 3</t>
    </r>
    <r>
      <rPr>
        <sz val="10"/>
        <rFont val="Century Schoolbook"/>
        <family val="1"/>
      </rPr>
      <t>50</t>
    </r>
    <r>
      <rPr>
        <sz val="10"/>
        <rFont val="Arial"/>
        <family val="2"/>
      </rPr>
      <t xml:space="preserve"> </t>
    </r>
    <r>
      <rPr>
        <sz val="10"/>
        <rFont val="Arial Narrow"/>
        <family val="2"/>
      </rPr>
      <t>actas de calificaciones.</t>
    </r>
    <r>
      <rPr>
        <sz val="10"/>
        <rFont val="Arial"/>
        <family val="2"/>
      </rPr>
      <t xml:space="preserve">
* </t>
    </r>
    <r>
      <rPr>
        <sz val="10"/>
        <rFont val="Arial Narrow"/>
        <family val="2"/>
      </rPr>
      <t>Validar</t>
    </r>
    <r>
      <rPr>
        <sz val="10"/>
        <rFont val="Arial"/>
        <family val="2"/>
      </rPr>
      <t xml:space="preserve"> </t>
    </r>
    <r>
      <rPr>
        <sz val="10"/>
        <rFont val="Century Schoolbook"/>
        <family val="1"/>
      </rPr>
      <t>5</t>
    </r>
    <r>
      <rPr>
        <sz val="10"/>
        <rFont val="Arial"/>
        <family val="2"/>
      </rPr>
      <t xml:space="preserve"> </t>
    </r>
    <r>
      <rPr>
        <sz val="10"/>
        <rFont val="Arial Narrow"/>
        <family val="2"/>
      </rPr>
      <t>actas con modificaciones.</t>
    </r>
    <r>
      <rPr>
        <sz val="10"/>
        <rFont val="Arial"/>
        <family val="2"/>
      </rPr>
      <t xml:space="preserve">
* </t>
    </r>
    <r>
      <rPr>
        <sz val="10"/>
        <rFont val="Arial Narrow"/>
        <family val="2"/>
      </rPr>
      <t>Validar</t>
    </r>
    <r>
      <rPr>
        <sz val="10"/>
        <rFont val="Arial"/>
        <family val="2"/>
      </rPr>
      <t xml:space="preserve"> </t>
    </r>
    <r>
      <rPr>
        <sz val="10"/>
        <rFont val="Century Schoolbook"/>
        <family val="1"/>
      </rPr>
      <t>10</t>
    </r>
    <r>
      <rPr>
        <sz val="10"/>
        <rFont val="Arial"/>
        <family val="2"/>
      </rPr>
      <t xml:space="preserve"> </t>
    </r>
    <r>
      <rPr>
        <sz val="10"/>
        <rFont val="Arial Narrow"/>
        <family val="2"/>
      </rPr>
      <t>actas de Recuperación.</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históricas.</t>
    </r>
    <r>
      <rPr>
        <sz val="10"/>
        <rFont val="Arial"/>
        <family val="2"/>
      </rPr>
      <t xml:space="preserve">
* </t>
    </r>
    <r>
      <rPr>
        <sz val="10"/>
        <rFont val="Arial Narrow"/>
        <family val="2"/>
      </rPr>
      <t>Registrar</t>
    </r>
    <r>
      <rPr>
        <sz val="10"/>
        <rFont val="Arial"/>
        <family val="2"/>
      </rPr>
      <t xml:space="preserve"> </t>
    </r>
    <r>
      <rPr>
        <sz val="10"/>
        <rFont val="Century Schoolbook"/>
        <family val="1"/>
      </rPr>
      <t>4</t>
    </r>
    <r>
      <rPr>
        <sz val="10"/>
        <rFont val="Arial"/>
        <family val="2"/>
      </rPr>
      <t xml:space="preserve"> </t>
    </r>
    <r>
      <rPr>
        <sz val="10"/>
        <rFont val="Arial Narrow"/>
        <family val="2"/>
      </rPr>
      <t>calificaciones de Homologación.</t>
    </r>
    <r>
      <rPr>
        <sz val="10"/>
        <rFont val="Arial"/>
        <family val="2"/>
      </rPr>
      <t xml:space="preserve">
* </t>
    </r>
    <r>
      <rPr>
        <sz val="10"/>
        <rFont val="Arial Narrow"/>
        <family val="2"/>
      </rPr>
      <t>Emitir</t>
    </r>
    <r>
      <rPr>
        <sz val="10"/>
        <rFont val="Arial"/>
        <family val="2"/>
      </rPr>
      <t xml:space="preserve"> 4</t>
    </r>
    <r>
      <rPr>
        <sz val="10"/>
        <rFont val="Century Schoolbook"/>
        <family val="1"/>
      </rPr>
      <t>0</t>
    </r>
    <r>
      <rPr>
        <sz val="10"/>
        <rFont val="Arial"/>
        <family val="2"/>
      </rPr>
      <t xml:space="preserve"> </t>
    </r>
    <r>
      <rPr>
        <sz val="10"/>
        <rFont val="Arial Narrow"/>
        <family val="2"/>
      </rPr>
      <t xml:space="preserve">certificados de Promoción, Aprobación de Malla y Promedios Globales.
</t>
    </r>
    <r>
      <rPr>
        <sz val="10"/>
        <color theme="1"/>
        <rFont val="Arial Narrow"/>
        <family val="2"/>
      </rPr>
      <t>Hasta la presente fecha no se sabia con certeza los cambios que se iban a realizar.</t>
    </r>
  </si>
  <si>
    <r>
      <t xml:space="preserve">Se programa:
</t>
    </r>
    <r>
      <rPr>
        <b/>
        <sz val="10"/>
        <color rgb="FF333399"/>
        <rFont val="Century Schoolbook"/>
        <family val="1"/>
      </rPr>
      <t>2020 1</t>
    </r>
    <r>
      <rPr>
        <b/>
        <sz val="10"/>
        <color rgb="FF333399"/>
        <rFont val="Arial"/>
        <family val="2"/>
      </rPr>
      <t>s</t>
    </r>
    <r>
      <rPr>
        <sz val="10"/>
        <rFont val="Arial"/>
        <family val="2"/>
      </rPr>
      <t xml:space="preserve">
* </t>
    </r>
    <r>
      <rPr>
        <sz val="10"/>
        <rFont val="Arial Narrow"/>
        <family val="2"/>
      </rPr>
      <t>Enviar</t>
    </r>
    <r>
      <rPr>
        <sz val="10"/>
        <rFont val="Arial"/>
        <family val="2"/>
      </rPr>
      <t xml:space="preserve"> </t>
    </r>
    <r>
      <rPr>
        <sz val="10"/>
        <rFont val="Century Schoolbook"/>
        <family val="1"/>
      </rPr>
      <t>5</t>
    </r>
    <r>
      <rPr>
        <sz val="10"/>
        <rFont val="Arial Narrow"/>
        <family val="2"/>
      </rPr>
      <t xml:space="preserve"> Informes de reconocimiento u homologación de estudios para aprobación del H. Consejo Directivo.</t>
    </r>
    <r>
      <rPr>
        <sz val="10"/>
        <rFont val="Arial"/>
        <family val="2"/>
      </rPr>
      <t xml:space="preserve">
* </t>
    </r>
    <r>
      <rPr>
        <sz val="10"/>
        <rFont val="Arial Narrow"/>
        <family val="2"/>
      </rPr>
      <t>Entregar</t>
    </r>
    <r>
      <rPr>
        <sz val="10"/>
        <rFont val="Arial"/>
        <family val="2"/>
      </rPr>
      <t xml:space="preserve"> </t>
    </r>
    <r>
      <rPr>
        <sz val="10"/>
        <rFont val="Century Schoolbook"/>
        <family val="1"/>
      </rPr>
      <t xml:space="preserve">5 </t>
    </r>
    <r>
      <rPr>
        <sz val="10"/>
        <rFont val="Arial Narrow"/>
        <family val="2"/>
      </rPr>
      <t xml:space="preserve">certificados de reconocimiento u homologación de estudios.
</t>
    </r>
    <r>
      <rPr>
        <sz val="10"/>
        <rFont val="Arial"/>
        <family val="2"/>
      </rPr>
      <t xml:space="preserve">
</t>
    </r>
    <r>
      <rPr>
        <b/>
        <sz val="10"/>
        <color rgb="FF333399"/>
        <rFont val="Century Schoolbook"/>
        <family val="1"/>
      </rPr>
      <t>2020 2</t>
    </r>
    <r>
      <rPr>
        <b/>
        <sz val="10"/>
        <color rgb="FF333399"/>
        <rFont val="Arial"/>
        <family val="2"/>
      </rPr>
      <t>s</t>
    </r>
    <r>
      <rPr>
        <sz val="10"/>
        <rFont val="Arial"/>
        <family val="2"/>
      </rPr>
      <t xml:space="preserve">
* </t>
    </r>
    <r>
      <rPr>
        <sz val="10"/>
        <rFont val="Arial Narrow"/>
        <family val="2"/>
      </rPr>
      <t>Enviar</t>
    </r>
    <r>
      <rPr>
        <sz val="10"/>
        <rFont val="Arial"/>
        <family val="2"/>
      </rPr>
      <t xml:space="preserve"> </t>
    </r>
    <r>
      <rPr>
        <sz val="10"/>
        <rFont val="Century Schoolbook"/>
        <family val="1"/>
      </rPr>
      <t>1</t>
    </r>
    <r>
      <rPr>
        <sz val="10"/>
        <rFont val="Arial"/>
        <family val="2"/>
      </rPr>
      <t xml:space="preserve"> </t>
    </r>
    <r>
      <rPr>
        <sz val="10"/>
        <rFont val="Arial Narrow"/>
        <family val="2"/>
      </rPr>
      <t>Informes de reconocimiento u homologación de estudios para aprobación del H. Consejo Directivo.</t>
    </r>
    <r>
      <rPr>
        <sz val="10"/>
        <rFont val="Arial"/>
        <family val="2"/>
      </rPr>
      <t xml:space="preserve">
* </t>
    </r>
    <r>
      <rPr>
        <sz val="10"/>
        <rFont val="Arial Narrow"/>
        <family val="2"/>
      </rPr>
      <t>Entregar</t>
    </r>
    <r>
      <rPr>
        <sz val="10"/>
        <rFont val="Arial"/>
        <family val="2"/>
      </rPr>
      <t xml:space="preserve"> </t>
    </r>
    <r>
      <rPr>
        <sz val="10"/>
        <rFont val="Century Schoolbook"/>
        <family val="1"/>
      </rPr>
      <t xml:space="preserve">1 </t>
    </r>
    <r>
      <rPr>
        <sz val="10"/>
        <rFont val="Arial Narrow"/>
        <family val="2"/>
      </rPr>
      <t>certificados de reconocimiento u homologación de estudios.</t>
    </r>
  </si>
  <si>
    <r>
      <t xml:space="preserve">Se programa:
</t>
    </r>
    <r>
      <rPr>
        <b/>
        <sz val="10"/>
        <color rgb="FF333399"/>
        <rFont val="Century Schoolbook"/>
        <family val="1"/>
      </rPr>
      <t>2020 1</t>
    </r>
    <r>
      <rPr>
        <b/>
        <sz val="10"/>
        <color rgb="FF333399"/>
        <rFont val="Arial"/>
        <family val="2"/>
      </rPr>
      <t>s</t>
    </r>
    <r>
      <rPr>
        <sz val="10"/>
        <rFont val="Arial"/>
        <family val="2"/>
      </rPr>
      <t xml:space="preserve">
* </t>
    </r>
    <r>
      <rPr>
        <sz val="10"/>
        <rFont val="Arial Narrow"/>
        <family val="2"/>
      </rPr>
      <t>Entregar</t>
    </r>
    <r>
      <rPr>
        <sz val="10"/>
        <rFont val="Arial"/>
        <family val="2"/>
      </rPr>
      <t xml:space="preserve"> </t>
    </r>
    <r>
      <rPr>
        <sz val="10"/>
        <rFont val="Century Schoolbook"/>
        <family val="1"/>
      </rPr>
      <t>10</t>
    </r>
    <r>
      <rPr>
        <sz val="10"/>
        <rFont val="Arial"/>
        <family val="2"/>
      </rPr>
      <t xml:space="preserve"> </t>
    </r>
    <r>
      <rPr>
        <sz val="10"/>
        <rFont val="Arial Narrow"/>
        <family val="2"/>
      </rPr>
      <t xml:space="preserve">certificados de matricula. 
* Retirar asignaturas de </t>
    </r>
    <r>
      <rPr>
        <sz val="10"/>
        <rFont val="Century Schoolbook"/>
        <family val="1"/>
      </rPr>
      <t>5</t>
    </r>
    <r>
      <rPr>
        <sz val="10"/>
        <rFont val="Arial Narrow"/>
        <family val="2"/>
      </rPr>
      <t xml:space="preserve"> estudiantes.
* Ingresar Información General de datos personales (histórico)</t>
    </r>
    <r>
      <rPr>
        <sz val="10"/>
        <rFont val="Arial"/>
        <family val="2"/>
      </rPr>
      <t xml:space="preserve"> </t>
    </r>
    <r>
      <rPr>
        <sz val="10"/>
        <rFont val="Century Schoolbook"/>
        <family val="1"/>
      </rPr>
      <t>3</t>
    </r>
    <r>
      <rPr>
        <sz val="10"/>
        <rFont val="Arial"/>
        <family val="2"/>
      </rPr>
      <t xml:space="preserve"> </t>
    </r>
    <r>
      <rPr>
        <sz val="10"/>
        <rFont val="Arial Narrow"/>
        <family val="2"/>
      </rPr>
      <t>a usuarios.</t>
    </r>
    <r>
      <rPr>
        <b/>
        <sz val="10"/>
        <rFont val="Arial"/>
        <family val="2"/>
      </rPr>
      <t xml:space="preserve">
</t>
    </r>
    <r>
      <rPr>
        <b/>
        <sz val="10"/>
        <color rgb="FF333399"/>
        <rFont val="Century Schoolbook"/>
        <family val="1"/>
      </rPr>
      <t>2020 2</t>
    </r>
    <r>
      <rPr>
        <b/>
        <sz val="10"/>
        <color rgb="FF333399"/>
        <rFont val="Arial"/>
        <family val="2"/>
      </rPr>
      <t>s</t>
    </r>
    <r>
      <rPr>
        <sz val="10"/>
        <rFont val="Arial"/>
        <family val="2"/>
      </rPr>
      <t xml:space="preserve">
</t>
    </r>
    <r>
      <rPr>
        <b/>
        <sz val="10"/>
        <rFont val="Arial"/>
        <family val="2"/>
      </rPr>
      <t xml:space="preserve">* </t>
    </r>
    <r>
      <rPr>
        <sz val="10"/>
        <rFont val="Arial Narrow"/>
        <family val="2"/>
      </rPr>
      <t>Matricular</t>
    </r>
    <r>
      <rPr>
        <sz val="10"/>
        <rFont val="Arial"/>
        <family val="2"/>
      </rPr>
      <t xml:space="preserve"> </t>
    </r>
    <r>
      <rPr>
        <sz val="10"/>
        <rFont val="Century Schoolbook"/>
        <family val="1"/>
      </rPr>
      <t>2.000</t>
    </r>
    <r>
      <rPr>
        <sz val="10"/>
        <rFont val="Arial"/>
        <family val="2"/>
      </rPr>
      <t xml:space="preserve"> </t>
    </r>
    <r>
      <rPr>
        <sz val="10"/>
        <rFont val="Arial Narrow"/>
        <family val="2"/>
      </rPr>
      <t>estudiantes.</t>
    </r>
    <r>
      <rPr>
        <sz val="10"/>
        <rFont val="Arial"/>
        <family val="2"/>
      </rPr>
      <t xml:space="preserve">
* </t>
    </r>
    <r>
      <rPr>
        <sz val="10"/>
        <rFont val="Arial Narrow"/>
        <family val="2"/>
      </rPr>
      <t>Entregar</t>
    </r>
    <r>
      <rPr>
        <sz val="10"/>
        <rFont val="Arial"/>
        <family val="2"/>
      </rPr>
      <t xml:space="preserve"> </t>
    </r>
    <r>
      <rPr>
        <sz val="10"/>
        <rFont val="Century Schoolbook"/>
        <family val="1"/>
      </rPr>
      <t>20</t>
    </r>
    <r>
      <rPr>
        <sz val="10"/>
        <rFont val="Arial"/>
        <family val="2"/>
      </rPr>
      <t xml:space="preserve"> </t>
    </r>
    <r>
      <rPr>
        <sz val="10"/>
        <rFont val="Arial Narrow"/>
        <family val="2"/>
      </rPr>
      <t>certificados de matricula.
* Retirar asignaturas de</t>
    </r>
    <r>
      <rPr>
        <sz val="10"/>
        <rFont val="Arial"/>
        <family val="2"/>
      </rPr>
      <t xml:space="preserve"> </t>
    </r>
    <r>
      <rPr>
        <sz val="10"/>
        <rFont val="Century Schoolbook"/>
        <family val="1"/>
      </rPr>
      <t>3</t>
    </r>
    <r>
      <rPr>
        <sz val="10"/>
        <rFont val="Arial"/>
        <family val="2"/>
      </rPr>
      <t xml:space="preserve"> </t>
    </r>
    <r>
      <rPr>
        <sz val="10"/>
        <rFont val="Arial Narrow"/>
        <family val="2"/>
      </rPr>
      <t>estudiantes.
* Ingresar Información General de datos personales (histórico)</t>
    </r>
    <r>
      <rPr>
        <sz val="10"/>
        <rFont val="Arial"/>
        <family val="2"/>
      </rPr>
      <t xml:space="preserve"> </t>
    </r>
    <r>
      <rPr>
        <sz val="10"/>
        <rFont val="Century Schoolbook"/>
        <family val="1"/>
      </rPr>
      <t>3</t>
    </r>
    <r>
      <rPr>
        <sz val="10"/>
        <rFont val="Arial"/>
        <family val="2"/>
      </rPr>
      <t xml:space="preserve"> </t>
    </r>
    <r>
      <rPr>
        <sz val="10"/>
        <rFont val="Arial Narrow"/>
        <family val="2"/>
      </rPr>
      <t>a usuarios. 
Hasta la presente fecha no se sabia con certeza los cambios que se iban a realizar.</t>
    </r>
  </si>
  <si>
    <r>
      <t xml:space="preserve">Se realizara el inventario de carpetas del año </t>
    </r>
    <r>
      <rPr>
        <sz val="10"/>
        <color theme="1"/>
        <rFont val="Century Schoolbook"/>
        <family val="1"/>
      </rPr>
      <t>2018.</t>
    </r>
    <r>
      <rPr>
        <sz val="10"/>
        <color theme="1"/>
        <rFont val="Arial Narrow"/>
        <family val="2"/>
      </rPr>
      <t xml:space="preserve">
Cabe recalcar que varias actividades propuestas se desarrollaran en modalidad teletrabajo, mientras dure la emergencia sanitaria declarada en el país.</t>
    </r>
  </si>
  <si>
    <r>
      <rPr>
        <sz val="10"/>
        <color theme="1"/>
        <rFont val="Century Schoolbook"/>
        <family val="1"/>
      </rPr>
      <t>1.-</t>
    </r>
    <r>
      <rPr>
        <sz val="10"/>
        <color theme="1"/>
        <rFont val="Arial Narrow"/>
        <family val="2"/>
      </rPr>
      <t xml:space="preserve"> Plan Operativo Anual
</t>
    </r>
    <r>
      <rPr>
        <sz val="10"/>
        <color theme="1"/>
        <rFont val="Century Schoolbook"/>
        <family val="1"/>
      </rPr>
      <t>2.-</t>
    </r>
    <r>
      <rPr>
        <sz val="10"/>
        <color theme="1"/>
        <rFont val="Arial Narrow"/>
        <family val="2"/>
      </rPr>
      <t xml:space="preserve"> Evaluación Anual
Cabe recalcar que varias actividades propuestas se desarrollaran en modalidad teletrabajo, mientras dure la emergencia sanitaria declarada en el país.</t>
    </r>
  </si>
  <si>
    <r>
      <rPr>
        <sz val="10"/>
        <rFont val="Arial Narrow"/>
        <family val="2"/>
      </rPr>
      <t xml:space="preserve">Los procesos se refieren a :
</t>
    </r>
    <r>
      <rPr>
        <sz val="10"/>
        <rFont val="Century Schoolbook"/>
        <family val="1"/>
      </rPr>
      <t>1.-</t>
    </r>
    <r>
      <rPr>
        <sz val="10"/>
        <rFont val="Arial Narrow"/>
        <family val="2"/>
      </rPr>
      <t xml:space="preserve"> Horarios para evaluación.
</t>
    </r>
    <r>
      <rPr>
        <sz val="10"/>
        <rFont val="Century Schoolbook"/>
        <family val="1"/>
      </rPr>
      <t>2.-</t>
    </r>
    <r>
      <rPr>
        <sz val="10"/>
        <rFont val="Arial Narrow"/>
        <family val="2"/>
      </rPr>
      <t xml:space="preserve"> Notificaciones.
</t>
    </r>
    <r>
      <rPr>
        <sz val="10"/>
        <rFont val="Century Schoolbook"/>
        <family val="1"/>
      </rPr>
      <t>3.-</t>
    </r>
    <r>
      <rPr>
        <sz val="10"/>
        <rFont val="Arial Narrow"/>
        <family val="2"/>
      </rPr>
      <t xml:space="preserve"> Resultados generales.
</t>
    </r>
    <r>
      <rPr>
        <sz val="10"/>
        <color theme="1"/>
        <rFont val="Arial Narrow"/>
        <family val="2"/>
      </rPr>
      <t>Cabe recalcar que varias actividades propuestas se desarrollaran en modalidad teletrabajo, mientras dure la emergencia sanitaria declarada en el país.</t>
    </r>
  </si>
  <si>
    <r>
      <rPr>
        <sz val="10"/>
        <color theme="1"/>
        <rFont val="Century Schoolbook"/>
        <family val="1"/>
      </rPr>
      <t>1.-</t>
    </r>
    <r>
      <rPr>
        <sz val="10"/>
        <color theme="1"/>
        <rFont val="Arial Narrow"/>
        <family val="2"/>
      </rPr>
      <t xml:space="preserve"> N° de proyectos de investigación que participan los docentes de la FCS.
</t>
    </r>
    <r>
      <rPr>
        <sz val="10"/>
        <color theme="1"/>
        <rFont val="Century Schoolbook"/>
        <family val="1"/>
      </rPr>
      <t>2.-</t>
    </r>
    <r>
      <rPr>
        <sz val="10"/>
        <color theme="1"/>
        <rFont val="Arial Narrow"/>
        <family val="2"/>
      </rPr>
      <t xml:space="preserve"> N° de proyectos de vinculación que participan los docentes de la FCS.
Cabe recalcar que varias actividades propuestas se desarrollaran en modalidad teletrabajo, mientras dure la emergencia sanitaria declarada en el país.</t>
    </r>
  </si>
  <si>
    <t>Reparación de ex imprenta del Campus Machala y otros departamentos administrativos académicos de la Facultad de Ciencias Sociales</t>
  </si>
  <si>
    <r>
      <rPr>
        <b/>
        <sz val="9"/>
        <color theme="1"/>
        <rFont val="Century Schoolbook"/>
        <family val="1"/>
      </rPr>
      <t>1.-</t>
    </r>
    <r>
      <rPr>
        <sz val="10"/>
        <color theme="1"/>
        <rFont val="Arial Narrow"/>
        <family val="2"/>
      </rPr>
      <t xml:space="preserve"> Elaborar el plan operativo de la FCS.
</t>
    </r>
    <r>
      <rPr>
        <b/>
        <sz val="9"/>
        <color theme="1"/>
        <rFont val="Century Schoolbook"/>
        <family val="1"/>
      </rPr>
      <t>2.-</t>
    </r>
    <r>
      <rPr>
        <sz val="10"/>
        <color theme="1"/>
        <rFont val="Arial Narrow"/>
        <family val="2"/>
      </rPr>
      <t xml:space="preserve"> Elaborar la Evaluación Anual del POA.
</t>
    </r>
    <r>
      <rPr>
        <b/>
        <sz val="9"/>
        <color theme="1"/>
        <rFont val="Century Schoolbook"/>
        <family val="1"/>
      </rPr>
      <t>3.-</t>
    </r>
    <r>
      <rPr>
        <sz val="10"/>
        <color theme="1"/>
        <rFont val="Arial Narrow"/>
        <family val="2"/>
      </rPr>
      <t xml:space="preserve"> Entregar a la Dirección de Planificación el POA y la Evaluación del POA.</t>
    </r>
  </si>
  <si>
    <r>
      <t xml:space="preserve">Cable concéntrico N° </t>
    </r>
    <r>
      <rPr>
        <sz val="10"/>
        <rFont val="Century Schoolbook"/>
        <family val="1"/>
      </rPr>
      <t>12</t>
    </r>
    <r>
      <rPr>
        <sz val="10"/>
        <rFont val="Arial Narrow"/>
        <family val="2"/>
      </rPr>
      <t xml:space="preserve"> de </t>
    </r>
    <r>
      <rPr>
        <sz val="10"/>
        <rFont val="Century Schoolbook"/>
        <family val="1"/>
      </rPr>
      <t>3</t>
    </r>
    <r>
      <rPr>
        <sz val="10"/>
        <rFont val="Arial Narrow"/>
        <family val="2"/>
      </rPr>
      <t xml:space="preserve"> líneas</t>
    </r>
  </si>
  <si>
    <t>Pintura látex supremo para interior color blanco hueso</t>
  </si>
  <si>
    <r>
      <t xml:space="preserve">Procedimientos: 
</t>
    </r>
    <r>
      <rPr>
        <sz val="10"/>
        <color theme="1"/>
        <rFont val="Century Schoolbook"/>
        <family val="1"/>
      </rPr>
      <t>1.-</t>
    </r>
    <r>
      <rPr>
        <sz val="10"/>
        <color theme="1"/>
        <rFont val="Arial Narrow"/>
        <family val="2"/>
      </rPr>
      <t xml:space="preserve"> Comisiones Académicas para monitoreo de procesos.
</t>
    </r>
    <r>
      <rPr>
        <sz val="10"/>
        <color theme="1"/>
        <rFont val="Century Schoolbook"/>
        <family val="1"/>
      </rPr>
      <t>2.-</t>
    </r>
    <r>
      <rPr>
        <sz val="10"/>
        <color theme="1"/>
        <rFont val="Arial Narrow"/>
        <family val="2"/>
      </rPr>
      <t xml:space="preserve"> Elaboración, revisión y seguimiento al Silabo.
Cabe recalcar que varias actividades propuestas se desarrollaran en modalidad teletrabajo, mientras dure la emergencia sanitaria declarada en el país.</t>
    </r>
  </si>
  <si>
    <r>
      <t xml:space="preserve">Los Procesos Académicos se refiere a:
</t>
    </r>
    <r>
      <rPr>
        <sz val="10"/>
        <color theme="1"/>
        <rFont val="Century Schoolbook"/>
        <family val="1"/>
      </rPr>
      <t>1.-</t>
    </r>
    <r>
      <rPr>
        <sz val="10"/>
        <color theme="1"/>
        <rFont val="Arial Narrow"/>
        <family val="2"/>
      </rPr>
      <t xml:space="preserve"> Distributivo y horarios de clase.
</t>
    </r>
    <r>
      <rPr>
        <sz val="10"/>
        <color theme="1"/>
        <rFont val="Century Schoolbook"/>
        <family val="1"/>
      </rPr>
      <t>2.-</t>
    </r>
    <r>
      <rPr>
        <sz val="10"/>
        <color theme="1"/>
        <rFont val="Arial Narrow"/>
        <family val="2"/>
      </rPr>
      <t xml:space="preserve"> Seguimiento al sílabo.
</t>
    </r>
    <r>
      <rPr>
        <sz val="10"/>
        <color theme="1"/>
        <rFont val="Century Schoolbook"/>
        <family val="1"/>
      </rPr>
      <t>3.-</t>
    </r>
    <r>
      <rPr>
        <sz val="10"/>
        <color theme="1"/>
        <rFont val="Arial Narrow"/>
        <family val="2"/>
      </rPr>
      <t xml:space="preserve"> Propuesta para Calendario Académico.
</t>
    </r>
    <r>
      <rPr>
        <sz val="10"/>
        <color theme="1"/>
        <rFont val="Century Schoolbook"/>
        <family val="1"/>
      </rPr>
      <t>4.-</t>
    </r>
    <r>
      <rPr>
        <sz val="10"/>
        <color theme="1"/>
        <rFont val="Arial Narrow"/>
        <family val="2"/>
      </rPr>
      <t xml:space="preserve"> Matrices de cumplimiento.
Los procesos administrativos se refiere a:
Oficios, circulares, correos, etc.
Cabe recalcar que varias actividades propuestas se desarrollaran en modalidad teletrabajo, mientras dure la emergencia sanitaria declarada en el país.</t>
    </r>
  </si>
  <si>
    <r>
      <t xml:space="preserve">Los documentos se refieren a:
</t>
    </r>
    <r>
      <rPr>
        <sz val="10"/>
        <color theme="1"/>
        <rFont val="Century Schoolbook"/>
        <family val="1"/>
      </rPr>
      <t>1.-</t>
    </r>
    <r>
      <rPr>
        <sz val="10"/>
        <color theme="1"/>
        <rFont val="Arial Narrow"/>
        <family val="2"/>
      </rPr>
      <t xml:space="preserve"> Informes de carreras.
</t>
    </r>
    <r>
      <rPr>
        <sz val="10"/>
        <color theme="1"/>
        <rFont val="Century Schoolbook"/>
        <family val="1"/>
      </rPr>
      <t>2.-</t>
    </r>
    <r>
      <rPr>
        <sz val="10"/>
        <color theme="1"/>
        <rFont val="Arial Narrow"/>
        <family val="2"/>
      </rPr>
      <t xml:space="preserve"> Matrices de cumplimiento (</t>
    </r>
    <r>
      <rPr>
        <sz val="10"/>
        <color theme="1"/>
        <rFont val="Century Schoolbook"/>
        <family val="1"/>
      </rPr>
      <t>2</t>
    </r>
    <r>
      <rPr>
        <sz val="10"/>
        <color theme="1"/>
        <rFont val="Arial Narrow"/>
        <family val="2"/>
      </rPr>
      <t>).
Cabe recalcar que varias actividades propuestas se desarrollaran en modalidad teletrabajo, mientras dure la emergencia sanitaria declarada en el país.</t>
    </r>
  </si>
  <si>
    <r>
      <t xml:space="preserve">El reporte se refiere a:
</t>
    </r>
    <r>
      <rPr>
        <sz val="10"/>
        <color theme="1"/>
        <rFont val="Century Schoolbook"/>
        <family val="1"/>
      </rPr>
      <t>1.-</t>
    </r>
    <r>
      <rPr>
        <sz val="10"/>
        <color theme="1"/>
        <rFont val="Arial Narrow"/>
        <family val="2"/>
      </rPr>
      <t xml:space="preserve"> Nomina de proyectos de investigación aprobados.
</t>
    </r>
    <r>
      <rPr>
        <sz val="10"/>
        <color theme="1"/>
        <rFont val="Century Schoolbook"/>
        <family val="1"/>
      </rPr>
      <t>2.-</t>
    </r>
    <r>
      <rPr>
        <sz val="10"/>
        <color theme="1"/>
        <rFont val="Arial Narrow"/>
        <family val="2"/>
      </rPr>
      <t xml:space="preserve"> Nomina de proyectos de vinculación aprobados.</t>
    </r>
  </si>
  <si>
    <r>
      <rPr>
        <b/>
        <sz val="9"/>
        <color theme="1"/>
        <rFont val="Century Schoolbook"/>
        <family val="1"/>
      </rPr>
      <t>1.-</t>
    </r>
    <r>
      <rPr>
        <sz val="10"/>
        <color theme="1"/>
        <rFont val="Arial Narrow"/>
        <family val="2"/>
      </rPr>
      <t xml:space="preserve"> Asegurar el uso de los laboratorios en el transcurso de cada periodo académico.
</t>
    </r>
    <r>
      <rPr>
        <b/>
        <sz val="9"/>
        <color theme="1"/>
        <rFont val="Century Schoolbook"/>
        <family val="1"/>
      </rPr>
      <t>2.-</t>
    </r>
    <r>
      <rPr>
        <sz val="10"/>
        <color theme="1"/>
        <rFont val="Arial Narrow"/>
        <family val="2"/>
      </rPr>
      <t xml:space="preserve"> Coordinar el mantenimiento y provisión de los laboratorios de la Facultad.
</t>
    </r>
    <r>
      <rPr>
        <b/>
        <sz val="9"/>
        <color theme="1"/>
        <rFont val="Century Schoolbook"/>
        <family val="1"/>
      </rPr>
      <t>3.-</t>
    </r>
    <r>
      <rPr>
        <sz val="10"/>
        <color theme="1"/>
        <rFont val="Arial Narrow"/>
        <family val="2"/>
      </rPr>
      <t xml:space="preserve"> Administrar el uso de salas de tic.
</t>
    </r>
    <r>
      <rPr>
        <b/>
        <sz val="9"/>
        <color theme="1"/>
        <rFont val="Century Schoolbook"/>
        <family val="1"/>
      </rPr>
      <t>4.-</t>
    </r>
    <r>
      <rPr>
        <sz val="10"/>
        <color theme="1"/>
        <rFont val="Arial Narrow"/>
        <family val="2"/>
      </rPr>
      <t xml:space="preserve"> Realizar plan de mantenimiento de los equipos de las salas tics.
</t>
    </r>
    <r>
      <rPr>
        <b/>
        <sz val="9"/>
        <color theme="1"/>
        <rFont val="Century Schoolbook"/>
        <family val="1"/>
      </rPr>
      <t>5.-</t>
    </r>
    <r>
      <rPr>
        <sz val="10"/>
        <color theme="1"/>
        <rFont val="Arial Narrow"/>
        <family val="2"/>
      </rPr>
      <t xml:space="preserve"> Facilitar los servicios que la Facultad brinda a otras instituciones o personas naturales, respecto de la especialización de laboratorio.
</t>
    </r>
    <r>
      <rPr>
        <b/>
        <sz val="9"/>
        <color theme="1"/>
        <rFont val="Century Schoolbook"/>
        <family val="1"/>
      </rPr>
      <t>6.-</t>
    </r>
    <r>
      <rPr>
        <sz val="10"/>
        <color theme="1"/>
        <rFont val="Arial Narrow"/>
        <family val="2"/>
      </rPr>
      <t xml:space="preserve"> Realizar inventario general actualizado de los laboratorios.
</t>
    </r>
    <r>
      <rPr>
        <b/>
        <sz val="9"/>
        <color theme="1"/>
        <rFont val="Century Schoolbook"/>
        <family val="1"/>
      </rPr>
      <t>7.-</t>
    </r>
    <r>
      <rPr>
        <sz val="10"/>
        <color theme="1"/>
        <rFont val="Arial Narrow"/>
        <family val="2"/>
      </rPr>
      <t xml:space="preserve"> Informar sobre las actividades realizadas dentro del departamento de administración de salas tics.
</t>
    </r>
    <r>
      <rPr>
        <b/>
        <sz val="9"/>
        <color theme="1"/>
        <rFont val="Century Schoolbook"/>
        <family val="1"/>
      </rPr>
      <t>8.-</t>
    </r>
    <r>
      <rPr>
        <sz val="10"/>
        <color theme="1"/>
        <rFont val="Arial Narrow"/>
        <family val="2"/>
      </rPr>
      <t xml:space="preserve"> Supervisar el uso de laboratorio.
</t>
    </r>
    <r>
      <rPr>
        <b/>
        <sz val="9"/>
        <color theme="1"/>
        <rFont val="Century Schoolbook"/>
        <family val="1"/>
      </rPr>
      <t>9.-</t>
    </r>
    <r>
      <rPr>
        <sz val="10"/>
        <color theme="1"/>
        <rFont val="Arial Narrow"/>
        <family val="2"/>
      </rPr>
      <t xml:space="preserve"> Asesoramiento sobre el uso de las TICS</t>
    </r>
  </si>
  <si>
    <r>
      <t xml:space="preserve">Laboratorio </t>
    </r>
    <r>
      <rPr>
        <sz val="10"/>
        <rFont val="Century Schoolbook"/>
        <family val="1"/>
      </rPr>
      <t>1</t>
    </r>
    <r>
      <rPr>
        <sz val="10"/>
        <rFont val="Arial Narrow"/>
        <family val="2"/>
      </rPr>
      <t xml:space="preserve"> </t>
    </r>
    <r>
      <rPr>
        <sz val="10"/>
        <color theme="1"/>
        <rFont val="Arial Narrow"/>
        <family val="2"/>
      </rPr>
      <t>(Esta actividad se cumplirá siempre y cuando existan las condiciones para el uso de los laboratorios).</t>
    </r>
  </si>
  <si>
    <r>
      <t xml:space="preserve">* El Técnico de documentación y Archivo de la FCS presento su renuncia en el </t>
    </r>
    <r>
      <rPr>
        <sz val="10"/>
        <color theme="1"/>
        <rFont val="Century Schoolbook"/>
        <family val="1"/>
      </rPr>
      <t>2019.</t>
    </r>
  </si>
  <si>
    <r>
      <rPr>
        <b/>
        <sz val="9"/>
        <rFont val="Century Schoolbook"/>
        <family val="1"/>
      </rPr>
      <t>1.-</t>
    </r>
    <r>
      <rPr>
        <sz val="10"/>
        <rFont val="Arial"/>
        <family val="2"/>
      </rPr>
      <t xml:space="preserve"> </t>
    </r>
    <r>
      <rPr>
        <sz val="10"/>
        <rFont val="Arial Narrow"/>
        <family val="2"/>
      </rPr>
      <t>Informes de homologación remitidos a Comisión Académica.</t>
    </r>
    <r>
      <rPr>
        <sz val="10"/>
        <rFont val="Arial"/>
        <family val="2"/>
      </rPr>
      <t xml:space="preserve">
</t>
    </r>
    <r>
      <rPr>
        <b/>
        <sz val="9"/>
        <rFont val="Century Schoolbook"/>
        <family val="1"/>
      </rPr>
      <t>2.-</t>
    </r>
    <r>
      <rPr>
        <sz val="10"/>
        <rFont val="Arial"/>
        <family val="2"/>
      </rPr>
      <t xml:space="preserve"> </t>
    </r>
    <r>
      <rPr>
        <sz val="10"/>
        <rFont val="Arial Narrow"/>
        <family val="2"/>
      </rPr>
      <t>Certificados de Reconocimiento u Homologación de Estudios de estudiantes elaborados.</t>
    </r>
    <r>
      <rPr>
        <sz val="10"/>
        <rFont val="Arial"/>
        <family val="2"/>
      </rPr>
      <t xml:space="preserve">
</t>
    </r>
    <r>
      <rPr>
        <b/>
        <sz val="9"/>
        <rFont val="Century Schoolbook"/>
        <family val="1"/>
      </rPr>
      <t>3.-</t>
    </r>
    <r>
      <rPr>
        <sz val="10"/>
        <rFont val="Arial"/>
        <family val="2"/>
      </rPr>
      <t xml:space="preserve"> </t>
    </r>
    <r>
      <rPr>
        <sz val="10"/>
        <rFont val="Arial Narrow"/>
        <family val="2"/>
      </rPr>
      <t>Libro de registro de atención al usuario físicos y virtuales.</t>
    </r>
    <r>
      <rPr>
        <sz val="10"/>
        <rFont val="Arial"/>
        <family val="2"/>
      </rPr>
      <t xml:space="preserve">
</t>
    </r>
    <r>
      <rPr>
        <b/>
        <sz val="9"/>
        <rFont val="Century Schoolbook"/>
        <family val="1"/>
      </rPr>
      <t>4.-</t>
    </r>
    <r>
      <rPr>
        <sz val="10"/>
        <rFont val="Arial"/>
        <family val="2"/>
      </rPr>
      <t xml:space="preserve"> </t>
    </r>
    <r>
      <rPr>
        <sz val="10"/>
        <rFont val="Arial Narrow"/>
        <family val="2"/>
      </rPr>
      <t>Reporte de estudiantes matriculados por homologación.</t>
    </r>
  </si>
  <si>
    <r>
      <t xml:space="preserve">Se programa:
</t>
    </r>
    <r>
      <rPr>
        <b/>
        <sz val="10"/>
        <color rgb="FF333399"/>
        <rFont val="Century Schoolbook"/>
        <family val="1"/>
      </rPr>
      <t>2020 1</t>
    </r>
    <r>
      <rPr>
        <b/>
        <sz val="10"/>
        <color rgb="FF333399"/>
        <rFont val="Arial"/>
        <family val="2"/>
      </rPr>
      <t xml:space="preserve">s
</t>
    </r>
    <r>
      <rPr>
        <sz val="10"/>
        <rFont val="Arial"/>
        <family val="2"/>
      </rPr>
      <t xml:space="preserve">
* </t>
    </r>
    <r>
      <rPr>
        <sz val="10"/>
        <rFont val="Arial Narrow"/>
        <family val="2"/>
      </rPr>
      <t xml:space="preserve">Entregar </t>
    </r>
    <r>
      <rPr>
        <sz val="10"/>
        <rFont val="Century Schoolbook"/>
        <family val="1"/>
      </rPr>
      <t>100</t>
    </r>
    <r>
      <rPr>
        <sz val="10"/>
        <rFont val="Arial Narrow"/>
        <family val="2"/>
      </rPr>
      <t xml:space="preserve"> certificados de no adeudar.</t>
    </r>
    <r>
      <rPr>
        <sz val="10"/>
        <rFont val="Arial"/>
        <family val="2"/>
      </rPr>
      <t xml:space="preserve">
* </t>
    </r>
    <r>
      <rPr>
        <sz val="10"/>
        <rFont val="Arial Narrow"/>
        <family val="2"/>
      </rPr>
      <t>Entregar</t>
    </r>
    <r>
      <rPr>
        <sz val="10"/>
        <rFont val="Arial"/>
        <family val="2"/>
      </rPr>
      <t xml:space="preserve"> </t>
    </r>
    <r>
      <rPr>
        <sz val="10"/>
        <rFont val="Century Schoolbook"/>
        <family val="1"/>
      </rPr>
      <t>5</t>
    </r>
    <r>
      <rPr>
        <sz val="10"/>
        <rFont val="Arial Narrow"/>
        <family val="2"/>
      </rPr>
      <t xml:space="preserve"> certificados de titulación.</t>
    </r>
    <r>
      <rPr>
        <sz val="10"/>
        <rFont val="Arial"/>
        <family val="2"/>
      </rPr>
      <t xml:space="preserve">
</t>
    </r>
    <r>
      <rPr>
        <b/>
        <sz val="10"/>
        <color rgb="FF333399"/>
        <rFont val="Century Schoolbook"/>
        <family val="1"/>
      </rPr>
      <t>2020 2</t>
    </r>
    <r>
      <rPr>
        <b/>
        <sz val="10"/>
        <color rgb="FF333399"/>
        <rFont val="Arial"/>
        <family val="2"/>
      </rPr>
      <t xml:space="preserve">s
</t>
    </r>
    <r>
      <rPr>
        <sz val="10"/>
        <rFont val="Arial"/>
        <family val="2"/>
      </rPr>
      <t xml:space="preserve">* </t>
    </r>
    <r>
      <rPr>
        <sz val="10"/>
        <rFont val="Arial Narrow"/>
        <family val="2"/>
      </rPr>
      <t xml:space="preserve">Validar los requisitos de </t>
    </r>
    <r>
      <rPr>
        <sz val="10"/>
        <rFont val="Century Schoolbook"/>
        <family val="1"/>
      </rPr>
      <t>30</t>
    </r>
    <r>
      <rPr>
        <sz val="10"/>
        <rFont val="Arial Narrow"/>
        <family val="2"/>
      </rPr>
      <t xml:space="preserve"> estudiantes inscritos para el Proceso de Titulación.
* Matricular </t>
    </r>
    <r>
      <rPr>
        <sz val="10"/>
        <rFont val="Century Schoolbook"/>
        <family val="1"/>
      </rPr>
      <t>30</t>
    </r>
    <r>
      <rPr>
        <sz val="10"/>
        <rFont val="Arial Narrow"/>
        <family val="2"/>
      </rPr>
      <t xml:space="preserve"> estudiantes en el proceso de titulación.</t>
    </r>
    <r>
      <rPr>
        <sz val="10"/>
        <rFont val="Arial"/>
        <family val="2"/>
      </rPr>
      <t xml:space="preserve">
* </t>
    </r>
    <r>
      <rPr>
        <sz val="10"/>
        <rFont val="Arial Narrow"/>
        <family val="2"/>
      </rPr>
      <t xml:space="preserve">Entregar </t>
    </r>
    <r>
      <rPr>
        <sz val="10"/>
        <rFont val="Century Schoolbook"/>
        <family val="1"/>
      </rPr>
      <t>1</t>
    </r>
    <r>
      <rPr>
        <sz val="10"/>
        <rFont val="Arial"/>
        <family val="2"/>
      </rPr>
      <t xml:space="preserve"> </t>
    </r>
    <r>
      <rPr>
        <sz val="10"/>
        <rFont val="Arial Narrow"/>
        <family val="2"/>
      </rPr>
      <t>certificados de no adeudar.</t>
    </r>
    <r>
      <rPr>
        <sz val="10"/>
        <rFont val="Arial"/>
        <family val="2"/>
      </rPr>
      <t xml:space="preserve">
</t>
    </r>
    <r>
      <rPr>
        <sz val="10"/>
        <rFont val="Arial Narrow"/>
        <family val="2"/>
      </rPr>
      <t xml:space="preserve">* Entregar </t>
    </r>
    <r>
      <rPr>
        <sz val="10"/>
        <rFont val="Century Schoolbook"/>
        <family val="1"/>
      </rPr>
      <t>1</t>
    </r>
    <r>
      <rPr>
        <sz val="10"/>
        <rFont val="Arial Narrow"/>
        <family val="2"/>
      </rPr>
      <t xml:space="preserve"> certificados de titulación.</t>
    </r>
    <r>
      <rPr>
        <b/>
        <sz val="10"/>
        <rFont val="Arial Narrow"/>
        <family val="2"/>
      </rPr>
      <t xml:space="preserve">
</t>
    </r>
    <r>
      <rPr>
        <sz val="10"/>
        <color theme="1"/>
        <rFont val="Arial Narrow"/>
        <family val="2"/>
      </rPr>
      <t>Hasta la presente fecha no se sabia con certeza los cambios que se realizarían.</t>
    </r>
  </si>
  <si>
    <r>
      <t>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</si>
  <si>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t>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</si>
  <si>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Elaboración de informes de actividades de Coordinación de Carrera.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</si>
  <si>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rPr>
        <b/>
        <sz val="9"/>
        <rFont val="Century Schoolbook"/>
        <family val="1"/>
      </rPr>
      <t>1.-</t>
    </r>
    <r>
      <rPr>
        <sz val="10"/>
        <rFont val="Arial"/>
        <family val="2"/>
      </rPr>
      <t xml:space="preserve"> </t>
    </r>
    <r>
      <rPr>
        <sz val="10"/>
        <rFont val="Arial Narrow"/>
        <family val="2"/>
      </rPr>
      <t>Reporte del estado actual de la coordinación a la ejecución de los procesos académicos.</t>
    </r>
    <r>
      <rPr>
        <sz val="10"/>
        <rFont val="Arial"/>
        <family val="2"/>
      </rPr>
      <t xml:space="preserve">
</t>
    </r>
    <r>
      <rPr>
        <b/>
        <sz val="9"/>
        <rFont val="Century Schoolbook"/>
        <family val="1"/>
      </rPr>
      <t>2.-</t>
    </r>
    <r>
      <rPr>
        <sz val="10"/>
        <rFont val="Arial"/>
        <family val="2"/>
      </rPr>
      <t xml:space="preserve"> </t>
    </r>
    <r>
      <rPr>
        <sz val="10"/>
        <rFont val="Arial Narrow"/>
        <family val="2"/>
      </rPr>
      <t>Distributivos elaborados.</t>
    </r>
    <r>
      <rPr>
        <sz val="10"/>
        <rFont val="Arial"/>
        <family val="2"/>
      </rPr>
      <t xml:space="preserve">
</t>
    </r>
    <r>
      <rPr>
        <b/>
        <sz val="9"/>
        <rFont val="Century Schoolbook"/>
        <family val="1"/>
      </rPr>
      <t>3.-</t>
    </r>
    <r>
      <rPr>
        <sz val="10"/>
        <rFont val="Arial"/>
        <family val="2"/>
      </rPr>
      <t xml:space="preserve"> </t>
    </r>
    <r>
      <rPr>
        <sz val="10"/>
        <rFont val="Arial Narrow"/>
        <family val="2"/>
      </rPr>
      <t>Horarios elaborados.</t>
    </r>
    <r>
      <rPr>
        <sz val="10"/>
        <rFont val="Arial"/>
        <family val="2"/>
      </rPr>
      <t xml:space="preserve">
</t>
    </r>
    <r>
      <rPr>
        <b/>
        <sz val="9"/>
        <rFont val="Century Schoolbook"/>
        <family val="1"/>
      </rPr>
      <t>4.-</t>
    </r>
    <r>
      <rPr>
        <sz val="10"/>
        <rFont val="Arial"/>
        <family val="2"/>
      </rPr>
      <t xml:space="preserve"> </t>
    </r>
    <r>
      <rPr>
        <sz val="10"/>
        <rFont val="Arial Narrow"/>
        <family val="2"/>
      </rPr>
      <t>Oficios enviados.</t>
    </r>
    <r>
      <rPr>
        <sz val="10"/>
        <rFont val="Arial"/>
        <family val="2"/>
      </rPr>
      <t xml:space="preserve">
</t>
    </r>
    <r>
      <rPr>
        <b/>
        <sz val="9"/>
        <rFont val="Century Schoolbook"/>
        <family val="1"/>
      </rPr>
      <t>5.-</t>
    </r>
    <r>
      <rPr>
        <sz val="10"/>
        <rFont val="Arial"/>
        <family val="2"/>
      </rPr>
      <t xml:space="preserve"> </t>
    </r>
    <r>
      <rPr>
        <sz val="10"/>
        <rFont val="Arial Narrow"/>
        <family val="2"/>
      </rPr>
      <t>Certificados a estudiantes.</t>
    </r>
    <r>
      <rPr>
        <sz val="10"/>
        <rFont val="Arial"/>
        <family val="2"/>
      </rPr>
      <t xml:space="preserve">
</t>
    </r>
    <r>
      <rPr>
        <b/>
        <sz val="9"/>
        <rFont val="Century Schoolbook"/>
        <family val="1"/>
      </rPr>
      <t>6.-</t>
    </r>
    <r>
      <rPr>
        <sz val="10"/>
        <rFont val="Arial"/>
        <family val="2"/>
      </rPr>
      <t xml:space="preserve"> </t>
    </r>
    <r>
      <rPr>
        <sz val="10"/>
        <rFont val="Arial Narrow"/>
        <family val="2"/>
      </rPr>
      <t>Informes mensuales de titulación.</t>
    </r>
    <r>
      <rPr>
        <sz val="10"/>
        <rFont val="Arial"/>
        <family val="2"/>
      </rPr>
      <t xml:space="preserve">
</t>
    </r>
    <r>
      <rPr>
        <b/>
        <sz val="9"/>
        <rFont val="Century Schoolbook"/>
        <family val="1"/>
      </rPr>
      <t>7.-</t>
    </r>
    <r>
      <rPr>
        <sz val="10"/>
        <rFont val="Arial"/>
        <family val="2"/>
      </rPr>
      <t xml:space="preserve"> </t>
    </r>
    <r>
      <rPr>
        <sz val="10"/>
        <rFont val="Arial Narrow"/>
        <family val="2"/>
      </rPr>
      <t>Informes semestrales de prácticas preprofesionales.</t>
    </r>
    <r>
      <rPr>
        <sz val="10"/>
        <rFont val="Arial"/>
        <family val="2"/>
      </rPr>
      <t xml:space="preserve">
</t>
    </r>
    <r>
      <rPr>
        <b/>
        <sz val="9"/>
        <rFont val="Century Schoolbook"/>
        <family val="1"/>
      </rPr>
      <t>8.-</t>
    </r>
    <r>
      <rPr>
        <sz val="10"/>
        <rFont val="Arial"/>
        <family val="2"/>
      </rPr>
      <t xml:space="preserve"> </t>
    </r>
    <r>
      <rPr>
        <sz val="10"/>
        <rFont val="Arial Narrow"/>
        <family val="2"/>
      </rPr>
      <t>Programas de prácticas preprofesionales entregados para aprobación.</t>
    </r>
    <r>
      <rPr>
        <sz val="10"/>
        <rFont val="Arial"/>
        <family val="2"/>
      </rPr>
      <t xml:space="preserve">
</t>
    </r>
    <r>
      <rPr>
        <b/>
        <sz val="9"/>
        <rFont val="Century Schoolbook"/>
        <family val="1"/>
      </rPr>
      <t>9.-</t>
    </r>
    <r>
      <rPr>
        <sz val="10"/>
        <rFont val="Arial"/>
        <family val="2"/>
      </rPr>
      <t xml:space="preserve"> </t>
    </r>
    <r>
      <rPr>
        <sz val="10"/>
        <rFont val="Arial Narrow"/>
        <family val="2"/>
      </rPr>
      <t>Informes mensuales del colectivo de evaluación de la calidad.</t>
    </r>
    <r>
      <rPr>
        <sz val="10"/>
        <rFont val="Arial"/>
        <family val="2"/>
      </rPr>
      <t xml:space="preserve">
</t>
    </r>
    <r>
      <rPr>
        <b/>
        <sz val="9"/>
        <rFont val="Century Schoolbook"/>
        <family val="1"/>
      </rPr>
      <t>10.-</t>
    </r>
    <r>
      <rPr>
        <sz val="10"/>
        <rFont val="Arial"/>
        <family val="2"/>
      </rPr>
      <t xml:space="preserve"> </t>
    </r>
    <r>
      <rPr>
        <sz val="10"/>
        <rFont val="Arial Narrow"/>
        <family val="2"/>
      </rPr>
      <t xml:space="preserve">Número de justificaciones de inasistencia estudiantil elaboradas.
</t>
    </r>
    <r>
      <rPr>
        <b/>
        <sz val="9"/>
        <rFont val="Century Schoolbook"/>
        <family val="1"/>
      </rPr>
      <t>11.-</t>
    </r>
    <r>
      <rPr>
        <sz val="10"/>
        <rFont val="Arial Narrow"/>
        <family val="2"/>
      </rPr>
      <t xml:space="preserve"> Proyecto de servicio comunitario e informe final.
</t>
    </r>
    <r>
      <rPr>
        <b/>
        <sz val="9"/>
        <rFont val="Century Schoolbook"/>
        <family val="1"/>
      </rPr>
      <t>12.-</t>
    </r>
    <r>
      <rPr>
        <sz val="10"/>
        <rFont val="Arial Narrow"/>
        <family val="2"/>
      </rPr>
      <t xml:space="preserve"> Informes de estudios académicos de movilidad estudiantil.
</t>
    </r>
    <r>
      <rPr>
        <b/>
        <sz val="9"/>
        <rFont val="Century Schoolbook"/>
        <family val="1"/>
      </rPr>
      <t>13.-</t>
    </r>
    <r>
      <rPr>
        <sz val="10"/>
        <rFont val="Arial Narrow"/>
        <family val="2"/>
      </rPr>
      <t xml:space="preserve"> Registro de asistencia a reuniones de comisión académicas.
</t>
    </r>
    <r>
      <rPr>
        <b/>
        <sz val="9"/>
        <rFont val="Century Schoolbook"/>
        <family val="1"/>
      </rPr>
      <t>14.-</t>
    </r>
    <r>
      <rPr>
        <sz val="10"/>
        <rFont val="Arial Narrow"/>
        <family val="2"/>
      </rPr>
      <t xml:space="preserve"> Número de resoluciones adoptadas en comisión académica.
</t>
    </r>
    <r>
      <rPr>
        <b/>
        <sz val="9"/>
        <rFont val="Century Schoolbook"/>
        <family val="1"/>
      </rPr>
      <t>15.-</t>
    </r>
    <r>
      <rPr>
        <sz val="10"/>
        <rFont val="Arial Narrow"/>
        <family val="2"/>
      </rPr>
      <t xml:space="preserve"> Oferta académica elaborada.
</t>
    </r>
    <r>
      <rPr>
        <b/>
        <sz val="9"/>
        <rFont val="Century Schoolbook"/>
        <family val="1"/>
      </rPr>
      <t>16.-</t>
    </r>
    <r>
      <rPr>
        <sz val="10"/>
        <rFont val="Arial Narrow"/>
        <family val="2"/>
      </rPr>
      <t xml:space="preserve"> Actividad de orientación vocacional.
</t>
    </r>
    <r>
      <rPr>
        <b/>
        <sz val="9"/>
        <rFont val="Century Schoolbook"/>
        <family val="1"/>
      </rPr>
      <t>17.-</t>
    </r>
    <r>
      <rPr>
        <sz val="10"/>
        <rFont val="Arial Narrow"/>
        <family val="2"/>
      </rPr>
      <t xml:space="preserve"> Actividades Académicas propuestas y desarrolladas.</t>
    </r>
  </si>
  <si>
    <t>Cabe recalcar que las actividades propuestas se desarrollarán en la modalidad en línea mientras dure la emergencia sanitaria declarada en el país.
Actualmente esta carrera imparte clases bajo  modalidad on line, mientras dure la emergencia sanitaria declarada en el país.</t>
  </si>
  <si>
    <r>
      <rPr>
        <b/>
        <sz val="9"/>
        <color theme="1"/>
        <rFont val="Century Schoolbook"/>
        <family val="1"/>
      </rPr>
      <t>1.-</t>
    </r>
    <r>
      <rPr>
        <sz val="10"/>
        <color theme="1"/>
        <rFont val="Arial Narrow"/>
        <family val="2"/>
      </rPr>
      <t xml:space="preserve"> Reporte del estado actual de la coordinación a la ejecución de los procesos académicos.
</t>
    </r>
    <r>
      <rPr>
        <b/>
        <sz val="9"/>
        <color theme="1"/>
        <rFont val="Century Schoolbook"/>
        <family val="1"/>
      </rPr>
      <t>2.-</t>
    </r>
    <r>
      <rPr>
        <sz val="10"/>
        <color theme="1"/>
        <rFont val="Arial Narrow"/>
        <family val="2"/>
      </rPr>
      <t xml:space="preserve"> Distributivos elaborados.
</t>
    </r>
    <r>
      <rPr>
        <b/>
        <sz val="9"/>
        <color theme="1"/>
        <rFont val="Century Schoolbook"/>
        <family val="1"/>
      </rPr>
      <t>3.-</t>
    </r>
    <r>
      <rPr>
        <sz val="10"/>
        <color theme="1"/>
        <rFont val="Arial Narrow"/>
        <family val="2"/>
      </rPr>
      <t xml:space="preserve"> Horarios elaborados.
</t>
    </r>
    <r>
      <rPr>
        <b/>
        <sz val="9"/>
        <color theme="1"/>
        <rFont val="Century Schoolbook"/>
        <family val="1"/>
      </rPr>
      <t>4.-</t>
    </r>
    <r>
      <rPr>
        <sz val="10"/>
        <color theme="1"/>
        <rFont val="Arial Narrow"/>
        <family val="2"/>
      </rPr>
      <t xml:space="preserve"> Oficios enviados.
</t>
    </r>
    <r>
      <rPr>
        <b/>
        <sz val="9"/>
        <color theme="1"/>
        <rFont val="Century Schoolbook"/>
        <family val="1"/>
      </rPr>
      <t>5.-</t>
    </r>
    <r>
      <rPr>
        <sz val="10"/>
        <color theme="1"/>
        <rFont val="Arial Narrow"/>
        <family val="2"/>
      </rPr>
      <t xml:space="preserve"> Certificados a estudiantes.
</t>
    </r>
    <r>
      <rPr>
        <b/>
        <sz val="9"/>
        <color theme="1"/>
        <rFont val="Century Schoolbook"/>
        <family val="1"/>
      </rPr>
      <t>6.-</t>
    </r>
    <r>
      <rPr>
        <sz val="10"/>
        <color theme="1"/>
        <rFont val="Arial Narrow"/>
        <family val="2"/>
      </rPr>
      <t xml:space="preserve"> Informes mensuales de titulación.
</t>
    </r>
    <r>
      <rPr>
        <b/>
        <sz val="9"/>
        <color theme="1"/>
        <rFont val="Century Schoolbook"/>
        <family val="1"/>
      </rPr>
      <t>7.-</t>
    </r>
    <r>
      <rPr>
        <sz val="10"/>
        <color theme="1"/>
        <rFont val="Arial Narrow"/>
        <family val="2"/>
      </rPr>
      <t xml:space="preserve"> Informes semestrales de prácticas preprofesionales.
</t>
    </r>
    <r>
      <rPr>
        <b/>
        <sz val="9"/>
        <color theme="1"/>
        <rFont val="Century Schoolbook"/>
        <family val="1"/>
      </rPr>
      <t>8.-</t>
    </r>
    <r>
      <rPr>
        <sz val="10"/>
        <color theme="1"/>
        <rFont val="Arial Narrow"/>
        <family val="2"/>
      </rPr>
      <t xml:space="preserve"> Programas de prácticas preprofesionales entregados para aprobación.
</t>
    </r>
    <r>
      <rPr>
        <b/>
        <sz val="9"/>
        <color theme="1"/>
        <rFont val="Century Schoolbook"/>
        <family val="1"/>
      </rPr>
      <t>9.-</t>
    </r>
    <r>
      <rPr>
        <sz val="10"/>
        <color theme="1"/>
        <rFont val="Arial Narrow"/>
        <family val="2"/>
      </rPr>
      <t xml:space="preserve"> Informes mensuales del colectivo de evaluación de la calidad.
</t>
    </r>
    <r>
      <rPr>
        <b/>
        <sz val="9"/>
        <color theme="1"/>
        <rFont val="Century Schoolbook"/>
        <family val="1"/>
      </rPr>
      <t>10.-</t>
    </r>
    <r>
      <rPr>
        <sz val="10"/>
        <color theme="1"/>
        <rFont val="Arial Narrow"/>
        <family val="2"/>
      </rPr>
      <t xml:space="preserve"> Número de justificaciones de inasistencia estudiantil elaboradas.
</t>
    </r>
    <r>
      <rPr>
        <b/>
        <sz val="9"/>
        <color theme="1"/>
        <rFont val="Century Schoolbook"/>
        <family val="1"/>
      </rPr>
      <t>11.-</t>
    </r>
    <r>
      <rPr>
        <sz val="10"/>
        <color theme="1"/>
        <rFont val="Arial Narrow"/>
        <family val="2"/>
      </rPr>
      <t xml:space="preserve"> Proyecto de servicio comunitario e informe final.
</t>
    </r>
    <r>
      <rPr>
        <b/>
        <sz val="9"/>
        <color theme="1"/>
        <rFont val="Century Schoolbook"/>
        <family val="1"/>
      </rPr>
      <t>12.-</t>
    </r>
    <r>
      <rPr>
        <sz val="10"/>
        <color theme="1"/>
        <rFont val="Arial Narrow"/>
        <family val="2"/>
      </rPr>
      <t xml:space="preserve"> Informes de estudios académicos de movilidad estudiantil.
</t>
    </r>
    <r>
      <rPr>
        <b/>
        <sz val="9"/>
        <color theme="1"/>
        <rFont val="Century Schoolbook"/>
        <family val="1"/>
      </rPr>
      <t>13.-</t>
    </r>
    <r>
      <rPr>
        <sz val="10"/>
        <color theme="1"/>
        <rFont val="Arial Narrow"/>
        <family val="2"/>
      </rPr>
      <t xml:space="preserve"> Registro de asistencia a reuniones de comisión académicas.
</t>
    </r>
    <r>
      <rPr>
        <b/>
        <sz val="9"/>
        <color theme="1"/>
        <rFont val="Century Schoolbook"/>
        <family val="1"/>
      </rPr>
      <t>14.-</t>
    </r>
    <r>
      <rPr>
        <sz val="10"/>
        <color theme="1"/>
        <rFont val="Arial Narrow"/>
        <family val="2"/>
      </rPr>
      <t xml:space="preserve"> Número de resoluciones adoptadas en comisión académica.
</t>
    </r>
    <r>
      <rPr>
        <b/>
        <sz val="9"/>
        <color theme="1"/>
        <rFont val="Century Schoolbook"/>
        <family val="1"/>
      </rPr>
      <t>15.-</t>
    </r>
    <r>
      <rPr>
        <sz val="10"/>
        <color theme="1"/>
        <rFont val="Arial Narrow"/>
        <family val="2"/>
      </rPr>
      <t xml:space="preserve"> Oferta académica elaborada.
</t>
    </r>
    <r>
      <rPr>
        <b/>
        <sz val="9"/>
        <color theme="1"/>
        <rFont val="Century Schoolbook"/>
        <family val="1"/>
      </rPr>
      <t>16.-</t>
    </r>
    <r>
      <rPr>
        <sz val="10"/>
        <color theme="1"/>
        <rFont val="Arial Narrow"/>
        <family val="2"/>
      </rPr>
      <t xml:space="preserve"> Actividad de orientación vocacional.
</t>
    </r>
    <r>
      <rPr>
        <b/>
        <sz val="9"/>
        <color theme="1"/>
        <rFont val="Century Schoolbook"/>
        <family val="1"/>
      </rPr>
      <t>17.-</t>
    </r>
    <r>
      <rPr>
        <sz val="10"/>
        <color theme="1"/>
        <rFont val="Arial Narrow"/>
        <family val="2"/>
      </rPr>
      <t xml:space="preserve"> Actividades Académicas propuestas y desarrolladas.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</si>
  <si>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 xml:space="preserve">2.- </t>
    </r>
    <r>
      <rPr>
        <sz val="10"/>
        <color theme="1"/>
        <rFont val="Arial Narrow"/>
        <family val="2"/>
      </rPr>
      <t xml:space="preserve">Elaboración de horarios.
</t>
    </r>
    <r>
      <rPr>
        <sz val="10"/>
        <color theme="1"/>
        <rFont val="Century Schoolbook"/>
        <family val="1"/>
      </rPr>
      <t xml:space="preserve">3.- </t>
    </r>
    <r>
      <rPr>
        <sz val="10"/>
        <color theme="1"/>
        <rFont val="Arial Narrow"/>
        <family val="2"/>
      </rPr>
      <t xml:space="preserve">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</si>
  <si>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rPr>
        <b/>
        <sz val="9"/>
        <rFont val="Century Schoolbook"/>
        <family val="1"/>
      </rPr>
      <t>1.-</t>
    </r>
    <r>
      <rPr>
        <sz val="10"/>
        <rFont val="Arial"/>
        <family val="2"/>
      </rPr>
      <t xml:space="preserve"> </t>
    </r>
    <r>
      <rPr>
        <sz val="10"/>
        <rFont val="Arial Narrow"/>
        <family val="2"/>
      </rPr>
      <t>Coordinar las prácticas de vinculación y pasantías preprofesionales con los colectivos académicos, en coordinación con VINCOPP.</t>
    </r>
    <r>
      <rPr>
        <sz val="10"/>
        <rFont val="Arial"/>
        <family val="2"/>
      </rPr>
      <t xml:space="preserve">
</t>
    </r>
    <r>
      <rPr>
        <b/>
        <sz val="9"/>
        <rFont val="Century Schoolbook"/>
        <family val="1"/>
      </rPr>
      <t>2.-</t>
    </r>
    <r>
      <rPr>
        <sz val="10"/>
        <rFont val="Arial"/>
        <family val="2"/>
      </rPr>
      <t xml:space="preserve"> </t>
    </r>
    <r>
      <rPr>
        <sz val="10"/>
        <rFont val="Arial Narrow"/>
        <family val="2"/>
      </rPr>
      <t>Coordinar con el colectivos de investigación las actividades que realizan los docentes con horas de dedicación a dicha actividad.</t>
    </r>
    <r>
      <rPr>
        <sz val="10"/>
        <rFont val="Arial"/>
        <family val="2"/>
      </rPr>
      <t xml:space="preserve">
</t>
    </r>
    <r>
      <rPr>
        <b/>
        <sz val="9"/>
        <rFont val="Century Schoolbook"/>
        <family val="1"/>
      </rPr>
      <t>3.-</t>
    </r>
    <r>
      <rPr>
        <sz val="10"/>
        <rFont val="Arial"/>
        <family val="2"/>
      </rPr>
      <t xml:space="preserve"> </t>
    </r>
    <r>
      <rPr>
        <sz val="10"/>
        <rFont val="Arial Narrow"/>
        <family val="2"/>
      </rPr>
      <t>Elaborar guías de los resultados de aprendizaje en las prácticas de vinculación y preprofesionales.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</si>
  <si>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</si>
  <si>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</si>
  <si>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Distributivo y horarios, período lectivo </t>
    </r>
    <r>
      <rPr>
        <sz val="10"/>
        <color theme="1"/>
        <rFont val="Century Schoolbook"/>
        <family val="1"/>
      </rPr>
      <t>2020 1.</t>
    </r>
    <r>
      <rPr>
        <sz val="10"/>
        <color theme="1"/>
        <rFont val="Arial Narrow"/>
        <family val="2"/>
      </rPr>
      <t xml:space="preserve">
</t>
    </r>
    <r>
      <rPr>
        <sz val="10"/>
        <color theme="1"/>
        <rFont val="Century Schoolbook"/>
        <family val="1"/>
      </rPr>
      <t>2.-</t>
    </r>
    <r>
      <rPr>
        <sz val="10"/>
        <color theme="1"/>
        <rFont val="Arial Narrow"/>
        <family val="2"/>
      </rPr>
      <t xml:space="preserve"> Archivos de oficios.
</t>
    </r>
    <r>
      <rPr>
        <sz val="10"/>
        <color theme="1"/>
        <rFont val="Century Schoolbook"/>
        <family val="1"/>
      </rPr>
      <t>3.-</t>
    </r>
    <r>
      <rPr>
        <sz val="10"/>
        <color theme="1"/>
        <rFont val="Arial Narrow"/>
        <family val="2"/>
      </rPr>
      <t xml:space="preserve"> Informe de actividades mensuales de coordinación de carrera.
</t>
    </r>
    <r>
      <rPr>
        <sz val="10"/>
        <color theme="1"/>
        <rFont val="Century Schoolbook"/>
        <family val="1"/>
      </rPr>
      <t>4.-</t>
    </r>
    <r>
      <rPr>
        <sz val="10"/>
        <color theme="1"/>
        <rFont val="Arial Narrow"/>
        <family val="2"/>
      </rPr>
      <t xml:space="preserve"> Informe mensuales de colectivos docentes.
</t>
    </r>
    <r>
      <rPr>
        <sz val="10"/>
        <color theme="1"/>
        <rFont val="Century Schoolbook"/>
        <family val="1"/>
      </rPr>
      <t>5.-</t>
    </r>
    <r>
      <rPr>
        <sz val="10"/>
        <color theme="1"/>
        <rFont val="Arial Narrow"/>
        <family val="2"/>
      </rPr>
      <t xml:space="preserve"> Reporte del proceso de titulación por período académico.
</t>
    </r>
    <r>
      <rPr>
        <sz val="10"/>
        <color theme="1"/>
        <rFont val="Century Schoolbook"/>
        <family val="1"/>
      </rPr>
      <t>6.-</t>
    </r>
    <r>
      <rPr>
        <sz val="10"/>
        <color theme="1"/>
        <rFont val="Arial Narrow"/>
        <family val="2"/>
      </rPr>
      <t xml:space="preserve"> Informe de plan de reingreso (en caso de que lo hubiere). 
Cabe recalcar que las actividades propuestas se desarrollarán en la modalidad en línea mientras dure la emergencia sanitaria declarada en el país.
Actualmente esta carrera imparte clases bajo  modalidad on line, mientras dure la emergencia sanitaria declarada en el país y de acuerdo a los lineamientos y protocolos establecidos para la IES.</t>
    </r>
  </si>
  <si>
    <t>Archivo del POA-PAC
Evaluación semestral
Cabe recalcar que las actividades propuestas se desarrollarán en la modalidad en línea mientras dure la emergencia sanitaria declarada en el país y  de acuerdo a los lineamientos y protocolos establecidos para la IES.</t>
  </si>
  <si>
    <r>
      <rPr>
        <b/>
        <sz val="11"/>
        <rFont val="Arial Narrow"/>
        <family val="2"/>
      </rPr>
      <t>Observación</t>
    </r>
    <r>
      <rPr>
        <sz val="11"/>
        <color theme="1"/>
        <rFont val="Arial Narrow"/>
        <family val="2"/>
      </rPr>
      <t xml:space="preserve">: A partir del </t>
    </r>
    <r>
      <rPr>
        <sz val="11"/>
        <color theme="1"/>
        <rFont val="Century Schoolbook"/>
        <family val="1"/>
      </rPr>
      <t>20</t>
    </r>
    <r>
      <rPr>
        <sz val="11"/>
        <color theme="1"/>
        <rFont val="Arial Narrow"/>
        <family val="2"/>
      </rPr>
      <t xml:space="preserve"> de abril se está trabajando en teletrabajo hasta que dure la emergencia sanitaria. De acuerdo a la Resolución Nro. </t>
    </r>
    <r>
      <rPr>
        <sz val="11"/>
        <color theme="1"/>
        <rFont val="Century Schoolbook"/>
        <family val="1"/>
      </rPr>
      <t>209/2020</t>
    </r>
  </si>
  <si>
    <r>
      <rPr>
        <b/>
        <sz val="9"/>
        <rFont val="Century Schoolbook"/>
        <family val="1"/>
      </rPr>
      <t>1.-</t>
    </r>
    <r>
      <rPr>
        <sz val="10"/>
        <rFont val="Arial"/>
        <family val="2"/>
      </rPr>
      <t xml:space="preserve"> </t>
    </r>
    <r>
      <rPr>
        <sz val="10"/>
        <rFont val="Arial Narrow"/>
        <family val="2"/>
      </rPr>
      <t>Elaborar, de acuerdo a las directrices de las autoridades, los distributivos académicos y horarios y remitir al Subdecanato.</t>
    </r>
    <r>
      <rPr>
        <sz val="10"/>
        <rFont val="Arial"/>
        <family val="2"/>
      </rPr>
      <t xml:space="preserve">
</t>
    </r>
    <r>
      <rPr>
        <b/>
        <sz val="9"/>
        <rFont val="Century Schoolbook"/>
        <family val="1"/>
      </rPr>
      <t>2.-</t>
    </r>
    <r>
      <rPr>
        <sz val="10"/>
        <rFont val="Arial"/>
        <family val="2"/>
      </rPr>
      <t xml:space="preserve"> </t>
    </r>
    <r>
      <rPr>
        <sz val="10"/>
        <rFont val="Arial Narrow"/>
        <family val="2"/>
      </rPr>
      <t>Elaborar comunicaciones para trámites administrativos desde la Coordinación de Carrera.</t>
    </r>
    <r>
      <rPr>
        <sz val="10"/>
        <rFont val="Arial"/>
        <family val="2"/>
      </rPr>
      <t xml:space="preserve">
</t>
    </r>
    <r>
      <rPr>
        <b/>
        <sz val="9"/>
        <rFont val="Century Schoolbook"/>
        <family val="1"/>
      </rPr>
      <t>3.-</t>
    </r>
    <r>
      <rPr>
        <sz val="10"/>
        <rFont val="Arial"/>
        <family val="2"/>
      </rPr>
      <t xml:space="preserve"> </t>
    </r>
    <r>
      <rPr>
        <sz val="10"/>
        <rFont val="Arial Narrow"/>
        <family val="2"/>
      </rPr>
      <t>Elevar oportunamente informes solicitados por las autoridades.</t>
    </r>
    <r>
      <rPr>
        <sz val="10"/>
        <rFont val="Arial"/>
        <family val="2"/>
      </rPr>
      <t xml:space="preserve">
</t>
    </r>
    <r>
      <rPr>
        <b/>
        <sz val="9"/>
        <rFont val="Century Schoolbook"/>
        <family val="1"/>
      </rPr>
      <t>4.-</t>
    </r>
    <r>
      <rPr>
        <sz val="10"/>
        <rFont val="Arial"/>
        <family val="2"/>
      </rPr>
      <t xml:space="preserve"> </t>
    </r>
    <r>
      <rPr>
        <sz val="10"/>
        <rFont val="Arial Narrow"/>
        <family val="2"/>
      </rPr>
      <t>Liderar los colectivos de apoyo académico de la carrera, gestionando con sus miembros los procesos con fines de evaluación.</t>
    </r>
    <r>
      <rPr>
        <sz val="10"/>
        <rFont val="Arial"/>
        <family val="2"/>
      </rPr>
      <t xml:space="preserve">
</t>
    </r>
    <r>
      <rPr>
        <b/>
        <sz val="9"/>
        <rFont val="Century Schoolbook"/>
        <family val="1"/>
      </rPr>
      <t>5.-</t>
    </r>
    <r>
      <rPr>
        <sz val="10"/>
        <rFont val="Arial"/>
        <family val="2"/>
      </rPr>
      <t xml:space="preserve"> </t>
    </r>
    <r>
      <rPr>
        <sz val="10"/>
        <rFont val="Arial Narrow"/>
        <family val="2"/>
      </rPr>
      <t>Justificar faltas a los estudiantes de conformada a los reportes recibidos.</t>
    </r>
    <r>
      <rPr>
        <sz val="10"/>
        <rFont val="Arial"/>
        <family val="2"/>
      </rPr>
      <t xml:space="preserve">
</t>
    </r>
    <r>
      <rPr>
        <b/>
        <sz val="9"/>
        <rFont val="Century Schoolbook"/>
        <family val="1"/>
      </rPr>
      <t>6.-</t>
    </r>
    <r>
      <rPr>
        <sz val="10"/>
        <rFont val="Arial"/>
        <family val="2"/>
      </rPr>
      <t xml:space="preserve"> </t>
    </r>
    <r>
      <rPr>
        <sz val="10"/>
        <rFont val="Arial Narrow"/>
        <family val="2"/>
      </rPr>
      <t>Coordinar con la UMMOG el desarrollo del proceso de titulación por periodo académico.</t>
    </r>
    <r>
      <rPr>
        <sz val="10"/>
        <rFont val="Arial"/>
        <family val="2"/>
      </rPr>
      <t xml:space="preserve">
</t>
    </r>
    <r>
      <rPr>
        <b/>
        <sz val="9"/>
        <rFont val="Century Schoolbook"/>
        <family val="1"/>
      </rPr>
      <t>7.-</t>
    </r>
    <r>
      <rPr>
        <sz val="10"/>
        <rFont val="Arial"/>
        <family val="2"/>
      </rPr>
      <t xml:space="preserve"> </t>
    </r>
    <r>
      <rPr>
        <sz val="10"/>
        <rFont val="Arial Narrow"/>
        <family val="2"/>
      </rPr>
      <t>Coordinar las prácticas preprofesionales con los colectivos académicos, en coordinación con el VINCOPP.</t>
    </r>
    <r>
      <rPr>
        <sz val="10"/>
        <rFont val="Arial"/>
        <family val="2"/>
      </rPr>
      <t xml:space="preserve">
</t>
    </r>
    <r>
      <rPr>
        <b/>
        <sz val="9"/>
        <rFont val="Century Schoolbook"/>
        <family val="1"/>
      </rPr>
      <t>8.-</t>
    </r>
    <r>
      <rPr>
        <sz val="10"/>
        <rFont val="Arial"/>
        <family val="2"/>
      </rPr>
      <t xml:space="preserve"> </t>
    </r>
    <r>
      <rPr>
        <sz val="10"/>
        <rFont val="Arial Narrow"/>
        <family val="2"/>
      </rPr>
      <t>Elaborar estudios académicos sobre las solicitudes de movilidad estudiantil provenientes de UMMOG.</t>
    </r>
    <r>
      <rPr>
        <sz val="10"/>
        <rFont val="Arial"/>
        <family val="2"/>
      </rPr>
      <t xml:space="preserve">
</t>
    </r>
    <r>
      <rPr>
        <b/>
        <sz val="9"/>
        <rFont val="Century Schoolbook"/>
        <family val="1"/>
      </rPr>
      <t>9.-</t>
    </r>
    <r>
      <rPr>
        <sz val="10"/>
        <rFont val="Arial"/>
        <family val="2"/>
      </rPr>
      <t xml:space="preserve"> </t>
    </r>
    <r>
      <rPr>
        <sz val="10"/>
        <rFont val="Arial Narrow"/>
        <family val="2"/>
      </rPr>
      <t>Participación a las reuniones de comisión académica convocada por el subdecano.</t>
    </r>
    <r>
      <rPr>
        <sz val="10"/>
        <rFont val="Arial"/>
        <family val="2"/>
      </rPr>
      <t xml:space="preserve">
</t>
    </r>
    <r>
      <rPr>
        <b/>
        <sz val="9"/>
        <rFont val="Century Schoolbook"/>
        <family val="1"/>
      </rPr>
      <t>10.-</t>
    </r>
    <r>
      <rPr>
        <sz val="10"/>
        <rFont val="Arial"/>
        <family val="2"/>
      </rPr>
      <t xml:space="preserve"> </t>
    </r>
    <r>
      <rPr>
        <sz val="10"/>
        <rFont val="Arial Narrow"/>
        <family val="2"/>
      </rPr>
      <t>Elaboración de la oferta académica para presentar al subdecanato y dirección académica.</t>
    </r>
    <r>
      <rPr>
        <sz val="10"/>
        <rFont val="Arial"/>
        <family val="2"/>
      </rPr>
      <t xml:space="preserve">
</t>
    </r>
    <r>
      <rPr>
        <b/>
        <sz val="9"/>
        <rFont val="Century Schoolbook"/>
        <family val="1"/>
      </rPr>
      <t>11.-</t>
    </r>
    <r>
      <rPr>
        <sz val="10"/>
        <rFont val="Arial"/>
        <family val="2"/>
      </rPr>
      <t xml:space="preserve"> </t>
    </r>
    <r>
      <rPr>
        <sz val="10"/>
        <rFont val="Arial Narrow"/>
        <family val="2"/>
      </rPr>
      <t>Gestionar y coordinar la jornada de orientación vocacional en los colegios de la provincia para dar a conocer nuestra carrera.</t>
    </r>
    <r>
      <rPr>
        <sz val="10"/>
        <rFont val="Arial"/>
        <family val="2"/>
      </rPr>
      <t xml:space="preserve">
</t>
    </r>
    <r>
      <rPr>
        <b/>
        <sz val="9"/>
        <rFont val="Century Schoolbook"/>
        <family val="1"/>
      </rPr>
      <t>12.-</t>
    </r>
    <r>
      <rPr>
        <sz val="10"/>
        <rFont val="Arial"/>
        <family val="2"/>
      </rPr>
      <t xml:space="preserve"> </t>
    </r>
    <r>
      <rPr>
        <sz val="10"/>
        <rFont val="Arial Narrow"/>
        <family val="2"/>
      </rPr>
      <t>Elaboración de actividades académicas y complementarias para proponer su ejecución en el calendario académico.</t>
    </r>
  </si>
  <si>
    <r>
      <t xml:space="preserve">1.- </t>
    </r>
    <r>
      <rPr>
        <sz val="10"/>
        <rFont val="Arial Narrow"/>
        <family val="2"/>
      </rPr>
      <t>Coordinar y Planificar el proceso de matrícula a nivel institucional.</t>
    </r>
    <r>
      <rPr>
        <b/>
        <sz val="9"/>
        <rFont val="Century Schoolbook"/>
        <family val="1"/>
      </rPr>
      <t xml:space="preserve">
2.- </t>
    </r>
    <r>
      <rPr>
        <sz val="10"/>
        <rFont val="Arial Narrow"/>
        <family val="2"/>
      </rPr>
      <t>Coordinar y Planificar el proceso de matrícula a nivel de Facultad.</t>
    </r>
    <r>
      <rPr>
        <b/>
        <sz val="9"/>
        <rFont val="Century Schoolbook"/>
        <family val="1"/>
      </rPr>
      <t xml:space="preserve">
3.- </t>
    </r>
    <r>
      <rPr>
        <sz val="10"/>
        <rFont val="Arial Narrow"/>
        <family val="2"/>
      </rPr>
      <t>Receptar requisitos, revisión de cartilla y datos cargados al SIUTMACH.</t>
    </r>
    <r>
      <rPr>
        <b/>
        <sz val="9"/>
        <rFont val="Century Schoolbook"/>
        <family val="1"/>
      </rPr>
      <t xml:space="preserve">
4.- </t>
    </r>
    <r>
      <rPr>
        <sz val="10"/>
        <rFont val="Arial Narrow"/>
        <family val="2"/>
      </rPr>
      <t>Validar matrículas y/o virtual.</t>
    </r>
    <r>
      <rPr>
        <b/>
        <sz val="9"/>
        <rFont val="Century Schoolbook"/>
        <family val="1"/>
      </rPr>
      <t xml:space="preserve">
5.- </t>
    </r>
    <r>
      <rPr>
        <sz val="10"/>
        <rFont val="Arial Narrow"/>
        <family val="2"/>
      </rPr>
      <t>Ingresar fecha de inicio de estudios.</t>
    </r>
    <r>
      <rPr>
        <b/>
        <sz val="9"/>
        <rFont val="Century Schoolbook"/>
        <family val="1"/>
      </rPr>
      <t xml:space="preserve">
6.- </t>
    </r>
    <r>
      <rPr>
        <sz val="10"/>
        <rFont val="Arial Narrow"/>
        <family val="2"/>
      </rPr>
      <t xml:space="preserve">Generar matrícula de los estudiantes con menos del </t>
    </r>
    <r>
      <rPr>
        <sz val="10"/>
        <rFont val="Century Schoolbook"/>
        <family val="1"/>
      </rPr>
      <t>60%</t>
    </r>
    <r>
      <rPr>
        <sz val="10"/>
        <rFont val="Arial Narrow"/>
        <family val="2"/>
      </rPr>
      <t>, con Reconocimiento u Homologación, Tercera Matrícula, Matrícula Especial, Plan Remedial, Transición.</t>
    </r>
    <r>
      <rPr>
        <b/>
        <sz val="9"/>
        <rFont val="Century Schoolbook"/>
        <family val="1"/>
      </rPr>
      <t xml:space="preserve">
7.- </t>
    </r>
    <r>
      <rPr>
        <sz val="10"/>
        <rFont val="Arial Narrow"/>
        <family val="2"/>
      </rPr>
      <t xml:space="preserve">Generar ordenes de pago, de los estudiantes con menos del </t>
    </r>
    <r>
      <rPr>
        <sz val="10"/>
        <rFont val="Century Schoolbook"/>
        <family val="1"/>
      </rPr>
      <t>60%</t>
    </r>
    <r>
      <rPr>
        <sz val="10"/>
        <rFont val="Arial Narrow"/>
        <family val="2"/>
      </rPr>
      <t>, con Reconocimiento u Homologación, Tercera Matrícula, Matrícula Especial, Plan Remedial, Transición.</t>
    </r>
    <r>
      <rPr>
        <b/>
        <sz val="9"/>
        <rFont val="Century Schoolbook"/>
        <family val="1"/>
      </rPr>
      <t xml:space="preserve">
8.- </t>
    </r>
    <r>
      <rPr>
        <sz val="10"/>
        <rFont val="Arial Narrow"/>
        <family val="2"/>
      </rPr>
      <t>Revisar curso, cupo y paralelo.</t>
    </r>
    <r>
      <rPr>
        <b/>
        <sz val="9"/>
        <rFont val="Century Schoolbook"/>
        <family val="1"/>
      </rPr>
      <t xml:space="preserve">
9.- </t>
    </r>
    <r>
      <rPr>
        <sz val="10"/>
        <rFont val="Arial Narrow"/>
        <family val="2"/>
      </rPr>
      <t>Crear Registros de Carrera.</t>
    </r>
    <r>
      <rPr>
        <b/>
        <sz val="9"/>
        <rFont val="Century Schoolbook"/>
        <family val="1"/>
      </rPr>
      <t xml:space="preserve">
10.- </t>
    </r>
    <r>
      <rPr>
        <sz val="10"/>
        <rFont val="Arial Narrow"/>
        <family val="2"/>
      </rPr>
      <t>Cambiar Paralelos y Sección.</t>
    </r>
    <r>
      <rPr>
        <b/>
        <sz val="9"/>
        <rFont val="Century Schoolbook"/>
        <family val="1"/>
      </rPr>
      <t xml:space="preserve">
11.- </t>
    </r>
    <r>
      <rPr>
        <sz val="10"/>
        <rFont val="Arial Narrow"/>
        <family val="2"/>
      </rPr>
      <t>Retirar Asignaturas.</t>
    </r>
    <r>
      <rPr>
        <b/>
        <sz val="9"/>
        <rFont val="Century Schoolbook"/>
        <family val="1"/>
      </rPr>
      <t xml:space="preserve">
12.- </t>
    </r>
    <r>
      <rPr>
        <sz val="10"/>
        <rFont val="Arial Narrow"/>
        <family val="2"/>
      </rPr>
      <t>Actualizar Datos.</t>
    </r>
    <r>
      <rPr>
        <b/>
        <sz val="9"/>
        <rFont val="Century Schoolbook"/>
        <family val="1"/>
      </rPr>
      <t xml:space="preserve">
13.- </t>
    </r>
    <r>
      <rPr>
        <sz val="10"/>
        <rFont val="Arial Narrow"/>
        <family val="2"/>
      </rPr>
      <t>Cambiar Estado de Activo a Retirado.</t>
    </r>
    <r>
      <rPr>
        <b/>
        <sz val="9"/>
        <rFont val="Century Schoolbook"/>
        <family val="1"/>
      </rPr>
      <t xml:space="preserve">
14.- </t>
    </r>
    <r>
      <rPr>
        <sz val="10"/>
        <rFont val="Arial Narrow"/>
        <family val="2"/>
      </rPr>
      <t>Anular órdenes de pago.</t>
    </r>
    <r>
      <rPr>
        <b/>
        <sz val="9"/>
        <rFont val="Century Schoolbook"/>
        <family val="1"/>
      </rPr>
      <t xml:space="preserve">
15.- </t>
    </r>
    <r>
      <rPr>
        <sz val="10"/>
        <rFont val="Arial Narrow"/>
        <family val="2"/>
      </rPr>
      <t>Insubsistir matrículas no legalizadas.</t>
    </r>
    <r>
      <rPr>
        <b/>
        <sz val="9"/>
        <rFont val="Century Schoolbook"/>
        <family val="1"/>
      </rPr>
      <t xml:space="preserve">
16.- </t>
    </r>
    <r>
      <rPr>
        <sz val="10"/>
        <rFont val="Arial Narrow"/>
        <family val="2"/>
      </rPr>
      <t>Anular matrículas aprobadas por Consejo Universitario.</t>
    </r>
    <r>
      <rPr>
        <b/>
        <sz val="9"/>
        <rFont val="Century Schoolbook"/>
        <family val="1"/>
      </rPr>
      <t xml:space="preserve">
17.- </t>
    </r>
    <r>
      <rPr>
        <sz val="10"/>
        <rFont val="Arial Narrow"/>
        <family val="2"/>
      </rPr>
      <t>Gestionar logística, bienes y materiales para el proceso de matrícula.</t>
    </r>
    <r>
      <rPr>
        <b/>
        <sz val="9"/>
        <rFont val="Century Schoolbook"/>
        <family val="1"/>
      </rPr>
      <t xml:space="preserve">
18.- </t>
    </r>
    <r>
      <rPr>
        <sz val="10"/>
        <rFont val="Arial Narrow"/>
        <family val="2"/>
      </rPr>
      <t>Elaborar Certificados de Matrícula.</t>
    </r>
    <r>
      <rPr>
        <b/>
        <sz val="9"/>
        <rFont val="Century Schoolbook"/>
        <family val="1"/>
      </rPr>
      <t xml:space="preserve">
19.- </t>
    </r>
    <r>
      <rPr>
        <sz val="10"/>
        <rFont val="Arial Narrow"/>
        <family val="2"/>
      </rPr>
      <t>Atender a usuarios internos y externos y/o vía correo electrónico.</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</si>
  <si>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 xml:space="preserve">7.- </t>
    </r>
    <r>
      <rPr>
        <sz val="10"/>
        <color theme="1"/>
        <rFont val="Arial Narrow"/>
        <family val="2"/>
      </rPr>
      <t xml:space="preserve">Participación como miembro de la comisión académica organismo asesor académico de la FCS.
</t>
    </r>
    <r>
      <rPr>
        <sz val="10"/>
        <color theme="1"/>
        <rFont val="Century Schoolbook"/>
        <family val="1"/>
      </rPr>
      <t>8.-</t>
    </r>
    <r>
      <rPr>
        <sz val="10"/>
        <color theme="1"/>
        <rFont val="Arial Narrow"/>
        <family val="2"/>
      </rPr>
      <t xml:space="preserve"> Elaboración de la oferta académica y jornada de orientación vocacional.
</t>
    </r>
    <r>
      <rPr>
        <sz val="10"/>
        <color theme="1"/>
        <rFont val="Century Schoolbook"/>
        <family val="1"/>
      </rPr>
      <t>9.-</t>
    </r>
    <r>
      <rPr>
        <sz val="10"/>
        <color theme="1"/>
        <rFont val="Arial Narrow"/>
        <family val="2"/>
      </rPr>
      <t xml:space="preserve"> Elaboración de comunicaciones para trámites administrativos desde la Coordinación de carrera.
</t>
    </r>
    <r>
      <rPr>
        <sz val="10"/>
        <color theme="1"/>
        <rFont val="Century Schoolbook"/>
        <family val="1"/>
      </rPr>
      <t>10.-</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11.-</t>
    </r>
    <r>
      <rPr>
        <sz val="10"/>
        <color theme="1"/>
        <rFont val="Arial Narrow"/>
        <family val="2"/>
      </rPr>
      <t xml:space="preserve"> Elaboración y coordinación del proceso de prácticas preprofesionales en conjunto con Vincopp.
</t>
    </r>
    <r>
      <rPr>
        <sz val="10"/>
        <color theme="1"/>
        <rFont val="Century Schoolbook"/>
        <family val="1"/>
      </rPr>
      <t>12.-</t>
    </r>
    <r>
      <rPr>
        <sz val="10"/>
        <color theme="1"/>
        <rFont val="Arial Narrow"/>
        <family val="2"/>
      </rPr>
      <t xml:space="preserve"> Elaboración de informes de cumplimiento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</si>
  <si>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7.-</t>
    </r>
    <r>
      <rPr>
        <sz val="10"/>
        <color theme="1"/>
        <rFont val="Arial Narrow"/>
        <family val="2"/>
      </rPr>
      <t xml:space="preserve"> Elaboración de la oferta académica y jornada de orientación vocacional.
</t>
    </r>
    <r>
      <rPr>
        <sz val="10"/>
        <color theme="1"/>
        <rFont val="Century Schoolbook"/>
        <family val="1"/>
      </rPr>
      <t>8.-</t>
    </r>
    <r>
      <rPr>
        <sz val="10"/>
        <color theme="1"/>
        <rFont val="Arial Narrow"/>
        <family val="2"/>
      </rPr>
      <t xml:space="preserve"> Elaboración de comunicaciones para trámites administrativos desde la Coordinación de carrera.
</t>
    </r>
    <r>
      <rPr>
        <sz val="10"/>
        <color theme="1"/>
        <rFont val="Century Schoolbook"/>
        <family val="1"/>
      </rPr>
      <t>9.-</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10.-</t>
    </r>
    <r>
      <rPr>
        <sz val="10"/>
        <color theme="1"/>
        <rFont val="Arial Narrow"/>
        <family val="2"/>
      </rPr>
      <t xml:space="preserve"> Elaboración y coordinación del proceso de prácticas preprofesionales en conjunto con Vincopp.
</t>
    </r>
    <r>
      <rPr>
        <sz val="10"/>
        <color theme="1"/>
        <rFont val="Century Schoolbook"/>
        <family val="1"/>
      </rPr>
      <t>11.-</t>
    </r>
    <r>
      <rPr>
        <sz val="10"/>
        <color theme="1"/>
        <rFont val="Arial Narrow"/>
        <family val="2"/>
      </rPr>
      <t xml:space="preserve"> Elaboración de informes de cumplimiento.
Cabe recalcar que las actividades propuestas se desarrollarán en la modalidad en línea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</si>
  <si>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t>
    </r>
    <r>
      <rPr>
        <sz val="10"/>
        <color theme="1"/>
        <rFont val="Century Schoolbook"/>
        <family val="1"/>
      </rPr>
      <t>7.-</t>
    </r>
    <r>
      <rPr>
        <sz val="10"/>
        <color theme="1"/>
        <rFont val="Arial Narrow"/>
        <family val="2"/>
      </rPr>
      <t xml:space="preserve"> Participación como miembro de la comisión académica organismo asesor académico de la FCS.
</t>
    </r>
    <r>
      <rPr>
        <sz val="10"/>
        <color theme="1"/>
        <rFont val="Century Schoolbook"/>
        <family val="1"/>
      </rPr>
      <t>8.-</t>
    </r>
    <r>
      <rPr>
        <sz val="10"/>
        <color theme="1"/>
        <rFont val="Arial Narrow"/>
        <family val="2"/>
      </rPr>
      <t xml:space="preserve"> Elaboración de la oferta académica y jornada de orientación vocacional.
</t>
    </r>
    <r>
      <rPr>
        <sz val="10"/>
        <color theme="1"/>
        <rFont val="Century Schoolbook"/>
        <family val="1"/>
      </rPr>
      <t>9.-</t>
    </r>
    <r>
      <rPr>
        <sz val="10"/>
        <color theme="1"/>
        <rFont val="Arial Narrow"/>
        <family val="2"/>
      </rPr>
      <t xml:space="preserve"> Elaboración de comunicaciones para trámites administrativos desde la Coordinación de carrera.
</t>
    </r>
    <r>
      <rPr>
        <sz val="10"/>
        <color theme="1"/>
        <rFont val="Century Schoolbook"/>
        <family val="1"/>
      </rPr>
      <t>10.-</t>
    </r>
    <r>
      <rPr>
        <sz val="10"/>
        <color theme="1"/>
        <rFont val="Arial Narrow"/>
        <family val="2"/>
      </rPr>
      <t xml:space="preserve"> Elaboración de propuestas de actividades académicas para el calendario académico en coordinación con el Subdecanato.
</t>
    </r>
    <r>
      <rPr>
        <sz val="10"/>
        <color theme="1"/>
        <rFont val="Century Schoolbook"/>
        <family val="1"/>
      </rPr>
      <t>11.-</t>
    </r>
    <r>
      <rPr>
        <sz val="10"/>
        <color theme="1"/>
        <rFont val="Arial Narrow"/>
        <family val="2"/>
      </rPr>
      <t xml:space="preserve"> Elaboración y coordinación del proceso de prácticas preprofesionales en conjunto con Vincopp.
</t>
    </r>
    <r>
      <rPr>
        <sz val="10"/>
        <color theme="1"/>
        <rFont val="Century Schoolbook"/>
        <family val="1"/>
      </rPr>
      <t>12.-</t>
    </r>
    <r>
      <rPr>
        <sz val="10"/>
        <color theme="1"/>
        <rFont val="Arial Narrow"/>
        <family val="2"/>
      </rPr>
      <t xml:space="preserve"> Elaboración de informes de cumplimiento.
Cabe recalcar que las actividades propuestas se desarrollarán en la modalidad en línea mientras dure la emergencia sanitaria declarada en el país.
Actualmente esta carrera imparte clases bajo  modalidad on line, mientras dure la emergencia sanitaria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</si>
  <si>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t>
    </r>
    <r>
      <rPr>
        <sz val="10"/>
        <color theme="1"/>
        <rFont val="Century Schoolbook"/>
        <family val="1"/>
      </rPr>
      <t>6.-</t>
    </r>
    <r>
      <rPr>
        <sz val="10"/>
        <color theme="1"/>
        <rFont val="Arial Narrow"/>
        <family val="2"/>
      </rPr>
      <t xml:space="preserve"> Gestión de movilidad estudiantil (en caso de que lo hubiere).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</si>
  <si>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r>
      <t xml:space="preserve">Los procesos académicos corresponden a los siguientes:
</t>
    </r>
    <r>
      <rPr>
        <sz val="10"/>
        <color theme="1"/>
        <rFont val="Century Schoolbook"/>
        <family val="1"/>
      </rPr>
      <t>1.-</t>
    </r>
    <r>
      <rPr>
        <sz val="10"/>
        <color theme="1"/>
        <rFont val="Arial Narrow"/>
        <family val="2"/>
      </rPr>
      <t xml:space="preserve"> Elaboración de Distributivos.
</t>
    </r>
    <r>
      <rPr>
        <sz val="10"/>
        <color theme="1"/>
        <rFont val="Century Schoolbook"/>
        <family val="1"/>
      </rPr>
      <t>2.-</t>
    </r>
    <r>
      <rPr>
        <sz val="10"/>
        <color theme="1"/>
        <rFont val="Arial Narrow"/>
        <family val="2"/>
      </rPr>
      <t xml:space="preserve"> Elaboración de horarios.
</t>
    </r>
    <r>
      <rPr>
        <sz val="10"/>
        <color theme="1"/>
        <rFont val="Century Schoolbook"/>
        <family val="1"/>
      </rPr>
      <t>3.-</t>
    </r>
    <r>
      <rPr>
        <sz val="10"/>
        <color theme="1"/>
        <rFont val="Arial Narrow"/>
        <family val="2"/>
      </rPr>
      <t xml:space="preserve"> Revisión de sílabos.
</t>
    </r>
    <r>
      <rPr>
        <sz val="10"/>
        <color theme="1"/>
        <rFont val="Century Schoolbook"/>
        <family val="1"/>
      </rPr>
      <t>4.-</t>
    </r>
    <r>
      <rPr>
        <sz val="10"/>
        <color theme="1"/>
        <rFont val="Arial Narrow"/>
        <family val="2"/>
      </rPr>
      <t xml:space="preserve"> Gestión de colectivos de apoyo académico de la carrera.
</t>
    </r>
    <r>
      <rPr>
        <sz val="10"/>
        <color theme="1"/>
        <rFont val="Century Schoolbook"/>
        <family val="1"/>
      </rPr>
      <t>5.-</t>
    </r>
    <r>
      <rPr>
        <sz val="10"/>
        <color theme="1"/>
        <rFont val="Arial Narrow"/>
        <family val="2"/>
      </rPr>
      <t xml:space="preserve"> Coordinar con la UMMOG el desarrollo del proceso de titulación por periodo académico.
"Cabe recalcar que las actividades propuestas se desarrollarán en la modalidad en línea mientras dure la emergencia sanitaria declarada en el país y de acuerdo a los lineamientos y protocolos establecidos para las IES en el manejo de la pandemia de COVID-</t>
    </r>
    <r>
      <rPr>
        <sz val="10"/>
        <color theme="1"/>
        <rFont val="Century Schoolbook"/>
        <family val="1"/>
      </rPr>
      <t>19.</t>
    </r>
    <r>
      <rPr>
        <sz val="10"/>
        <color theme="1"/>
        <rFont val="Arial Narrow"/>
        <family val="2"/>
      </rPr>
      <t xml:space="preserve">
Actualmente esta carrera imparte clases bajo  modalidad on line, mientras dure la emergencia sanitaria y los protocolos establecidos para las IES en el manejo de la pandemia de COVID-</t>
    </r>
    <r>
      <rPr>
        <sz val="10"/>
        <color theme="1"/>
        <rFont val="Century Schoolbook"/>
        <family val="1"/>
      </rPr>
      <t>19.</t>
    </r>
    <r>
      <rPr>
        <sz val="10"/>
        <color theme="1"/>
        <rFont val="Arial Narrow"/>
        <family val="2"/>
      </rPr>
      <t xml:space="preserve"> declarada en el país".</t>
    </r>
  </si>
  <si>
    <t>FACULTAD DE CIENCIAS QUÍMICAS Y DE LA SALUD</t>
  </si>
  <si>
    <r>
      <rPr>
        <b/>
        <sz val="9"/>
        <rFont val="Century Schoolbook"/>
        <family val="1"/>
      </rPr>
      <t>1.-</t>
    </r>
    <r>
      <rPr>
        <sz val="10"/>
        <rFont val="Arial Narrow"/>
        <family val="2"/>
      </rPr>
      <t xml:space="preserve"> Emitir directrices para garantizar la ejecución de los procesos administrativos y académicos.</t>
    </r>
  </si>
  <si>
    <r>
      <rPr>
        <b/>
        <sz val="9"/>
        <rFont val="Century Schoolbook"/>
        <family val="1"/>
      </rPr>
      <t>1.-</t>
    </r>
    <r>
      <rPr>
        <sz val="10"/>
        <rFont val="Arial Narrow"/>
        <family val="2"/>
      </rPr>
      <t xml:space="preserve"> Socializar reglamentos.
</t>
    </r>
    <r>
      <rPr>
        <b/>
        <sz val="9"/>
        <rFont val="Century Schoolbook"/>
        <family val="1"/>
      </rPr>
      <t>2.-</t>
    </r>
    <r>
      <rPr>
        <sz val="10"/>
        <rFont val="Arial Narrow"/>
        <family val="2"/>
      </rPr>
      <t xml:space="preserve"> Planificar reuniones de trabajo con personal administrativo y académico.</t>
    </r>
  </si>
  <si>
    <r>
      <rPr>
        <b/>
        <sz val="9"/>
        <rFont val="Century Schoolbook"/>
        <family val="1"/>
      </rPr>
      <t>1.-</t>
    </r>
    <r>
      <rPr>
        <sz val="10"/>
        <rFont val="Arial Narrow"/>
        <family val="2"/>
      </rPr>
      <t xml:space="preserve"> Reporte de validación de las directrices.</t>
    </r>
  </si>
  <si>
    <t>* Dr. Freddy Pereira Guanuche,
  Decano
* Miembros del Consejo Directivo
* Coordinadores de Carrera
* Lic. Marina Cabrera Sánchez,
  Analista del Decanato</t>
  </si>
  <si>
    <t>Pasaje al Interior</t>
  </si>
  <si>
    <t>Honorarios por Contratos Civiles de Servicios Profesionales</t>
  </si>
  <si>
    <r>
      <rPr>
        <b/>
        <sz val="9"/>
        <rFont val="Century Schoolbook"/>
        <family val="1"/>
      </rPr>
      <t>1.-</t>
    </r>
    <r>
      <rPr>
        <sz val="10"/>
        <rFont val="Arial Narrow"/>
        <family val="2"/>
      </rPr>
      <t xml:space="preserve"> Elaborar comunicaciones (oficios, circulares, certificados, hojas de movilización).
</t>
    </r>
    <r>
      <rPr>
        <b/>
        <sz val="9"/>
        <rFont val="Century Schoolbook"/>
        <family val="1"/>
      </rPr>
      <t>2.-</t>
    </r>
    <r>
      <rPr>
        <sz val="10"/>
        <rFont val="Arial Narrow"/>
        <family val="2"/>
      </rPr>
      <t xml:space="preserve"> Revisar la agenda diaria de la Autoridad de la Unidad.
</t>
    </r>
    <r>
      <rPr>
        <b/>
        <sz val="9"/>
        <rFont val="Century Schoolbook"/>
        <family val="1"/>
      </rPr>
      <t>3.-</t>
    </r>
    <r>
      <rPr>
        <sz val="10"/>
        <rFont val="Arial Narrow"/>
        <family val="2"/>
      </rPr>
      <t xml:space="preserve"> Emitir y recepción de correos internos y externos.
</t>
    </r>
    <r>
      <rPr>
        <b/>
        <sz val="9"/>
        <rFont val="Century Schoolbook"/>
        <family val="1"/>
      </rPr>
      <t>4.-</t>
    </r>
    <r>
      <rPr>
        <sz val="10"/>
        <rFont val="Arial Narrow"/>
        <family val="2"/>
      </rPr>
      <t xml:space="preserve"> Diagnosticar las condiciones y requerimientos de reparación de bienes muebles e inmuebles y realizar trámites pertinentes.
</t>
    </r>
    <r>
      <rPr>
        <b/>
        <sz val="9"/>
        <rFont val="Century Schoolbook"/>
        <family val="1"/>
      </rPr>
      <t>5.-</t>
    </r>
    <r>
      <rPr>
        <sz val="10"/>
        <rFont val="Arial Narrow"/>
        <family val="2"/>
      </rPr>
      <t xml:space="preserve"> Gestionar la adquisición de bienes y materiales para la FCS.</t>
    </r>
  </si>
  <si>
    <t>* Dr. Freddy Pereira Guanuche,
  Decano
* Lic. Marina Cabrera Sánchez,
  Analista del Decanato
* Ing. Juan Díaz Calle,
  Administrador de Bienes FCQS</t>
  </si>
  <si>
    <t>Caja Chica</t>
  </si>
  <si>
    <r>
      <rPr>
        <b/>
        <sz val="9"/>
        <rFont val="Century Schoolbook"/>
        <family val="1"/>
      </rPr>
      <t>3.-</t>
    </r>
    <r>
      <rPr>
        <sz val="10"/>
        <rFont val="Arial Narrow"/>
        <family val="2"/>
      </rPr>
      <t xml:space="preserve"> Emitir criterios técnicos para la sustentación de las decisiones adoptadas a nivel de facultad.</t>
    </r>
  </si>
  <si>
    <t>N° de Resoluciones adoptadas por Consejo Directivo</t>
  </si>
  <si>
    <r>
      <rPr>
        <b/>
        <sz val="9"/>
        <rFont val="Century Schoolbook"/>
        <family val="1"/>
      </rPr>
      <t>1.-</t>
    </r>
    <r>
      <rPr>
        <sz val="10"/>
        <rFont val="Arial Narrow"/>
        <family val="2"/>
      </rPr>
      <t xml:space="preserve"> Legalizar Resoluciones adoptadas en Consejo Directivo.
</t>
    </r>
    <r>
      <rPr>
        <b/>
        <sz val="9"/>
        <rFont val="Century Schoolbook"/>
        <family val="1"/>
      </rPr>
      <t>2.-</t>
    </r>
    <r>
      <rPr>
        <sz val="10"/>
        <rFont val="Arial Narrow"/>
        <family val="2"/>
      </rPr>
      <t xml:space="preserve"> Legalizar Actas de Sesiones de Consejo Directivo.
</t>
    </r>
    <r>
      <rPr>
        <b/>
        <sz val="9"/>
        <rFont val="Century Schoolbook"/>
        <family val="1"/>
      </rPr>
      <t>3.-</t>
    </r>
    <r>
      <rPr>
        <sz val="10"/>
        <rFont val="Arial Narrow"/>
        <family val="2"/>
      </rPr>
      <t xml:space="preserve"> Aprobar criterios jurídicos.</t>
    </r>
  </si>
  <si>
    <t>* Dr. Freddy Pereira Guanuche,
  Decano
* Miembros del Consejo Directivo
* Coordinadores de Carrera
* Abg. Stalin Rodríguez Pérez,
  Secretario Abogado FCQS</t>
  </si>
  <si>
    <t>401800180002</t>
  </si>
  <si>
    <r>
      <t xml:space="preserve">Bomba de Agua de </t>
    </r>
    <r>
      <rPr>
        <sz val="10"/>
        <color theme="1"/>
        <rFont val="Century Schoolbook"/>
        <family val="1"/>
      </rPr>
      <t>2</t>
    </r>
    <r>
      <rPr>
        <sz val="10"/>
        <color theme="1"/>
        <rFont val="Arial Narrow"/>
        <family val="2"/>
      </rPr>
      <t xml:space="preserve"> caballos</t>
    </r>
  </si>
  <si>
    <t>40010001000</t>
  </si>
  <si>
    <t>Acondicionador de Aires</t>
  </si>
  <si>
    <r>
      <rPr>
        <b/>
        <sz val="9"/>
        <rFont val="Century Schoolbook"/>
        <family val="1"/>
      </rPr>
      <t>1.-</t>
    </r>
    <r>
      <rPr>
        <sz val="10"/>
        <rFont val="Arial Narrow"/>
        <family val="2"/>
      </rPr>
      <t xml:space="preserve"> Administrar los procesos de docencia, investigación, vinculación con la colectividad y de gestión en la Facultad.
</t>
    </r>
    <r>
      <rPr>
        <b/>
        <sz val="9"/>
        <rFont val="Century Schoolbook"/>
        <family val="1"/>
      </rPr>
      <t>2.-</t>
    </r>
    <r>
      <rPr>
        <sz val="10"/>
        <rFont val="Arial Narrow"/>
        <family val="2"/>
      </rPr>
      <t xml:space="preserve"> Controlar la asistencia y permanencia de servidores.
</t>
    </r>
    <r>
      <rPr>
        <b/>
        <sz val="9"/>
        <rFont val="Century Schoolbook"/>
        <family val="1"/>
      </rPr>
      <t>3.-</t>
    </r>
    <r>
      <rPr>
        <sz val="10"/>
        <rFont val="Arial Narrow"/>
        <family val="2"/>
      </rPr>
      <t xml:space="preserve"> Socializar con servidores sus deberes, atribuciones y obligaciones.</t>
    </r>
  </si>
  <si>
    <r>
      <rPr>
        <b/>
        <sz val="9"/>
        <rFont val="Century Schoolbook"/>
        <family val="1"/>
      </rPr>
      <t>1.-</t>
    </r>
    <r>
      <rPr>
        <sz val="10"/>
        <rFont val="Arial Narrow"/>
        <family val="2"/>
      </rPr>
      <t xml:space="preserve"> Matriz de Control y Supervisión de los servidores.</t>
    </r>
  </si>
  <si>
    <t>* Dr. Freddy Pereira Guanuche,
  Decano
* Lic. Marina Cabrera Sánchez,
  Analista del Decanato
* Abg. Stalin Rodríguez Pereira,
  Secretario-Abogado</t>
  </si>
  <si>
    <t>ASEDEFE</t>
  </si>
  <si>
    <t>AFEME</t>
  </si>
  <si>
    <t>Edificios, Locales, Residencias y Cableado Estructurales (Instalación, Mantenimiento y Reparación)</t>
  </si>
  <si>
    <t>Arreglo del departamento del UMMOG</t>
  </si>
  <si>
    <r>
      <rPr>
        <b/>
        <sz val="9"/>
        <rFont val="Century Schoolbook"/>
        <family val="1"/>
      </rPr>
      <t>1.-</t>
    </r>
    <r>
      <rPr>
        <sz val="10"/>
        <rFont val="Arial Narrow"/>
        <family val="2"/>
      </rPr>
      <t xml:space="preserve"> Sesionar y presidir Consejo Directivo de la Facultad.</t>
    </r>
  </si>
  <si>
    <r>
      <rPr>
        <b/>
        <sz val="9"/>
        <rFont val="Century Schoolbook"/>
        <family val="1"/>
      </rPr>
      <t>1.-</t>
    </r>
    <r>
      <rPr>
        <sz val="10"/>
        <rFont val="Arial Narrow"/>
        <family val="2"/>
      </rPr>
      <t xml:space="preserve"> Matriz de Control y Supervisión a la ejecución de las convocatorias a los consejos de facultad.</t>
    </r>
  </si>
  <si>
    <t>* Dr. Freddy Pereira Guanuche,
  Decano
* Miembros del Consejo Directivo
* Coordinadores de Carrera
* Abg. Stalin Rodríguez Pérez,
  Secretario-Abogado FCQS</t>
  </si>
  <si>
    <r>
      <rPr>
        <b/>
        <sz val="9"/>
        <rFont val="Century Schoolbook"/>
        <family val="1"/>
      </rPr>
      <t>1.-</t>
    </r>
    <r>
      <rPr>
        <sz val="10"/>
        <rFont val="Arial Narrow"/>
        <family val="2"/>
      </rPr>
      <t xml:space="preserve"> Elaborar, implementar y hacer seguimiento al plan operativo de la FCS.
</t>
    </r>
    <r>
      <rPr>
        <b/>
        <sz val="9"/>
        <rFont val="Century Schoolbook"/>
        <family val="1"/>
      </rPr>
      <t>2.-</t>
    </r>
    <r>
      <rPr>
        <sz val="10"/>
        <rFont val="Arial Narrow"/>
        <family val="2"/>
      </rPr>
      <t xml:space="preserve"> Ejecutar Evaluaciones al POA.</t>
    </r>
  </si>
  <si>
    <t>BRECKER PARA CAJA</t>
  </si>
  <si>
    <r>
      <t>CABLE CABLEADO #</t>
    </r>
    <r>
      <rPr>
        <sz val="10"/>
        <rFont val="Century Schoolbook"/>
        <family val="1"/>
      </rPr>
      <t>12</t>
    </r>
    <r>
      <rPr>
        <sz val="10"/>
        <rFont val="Arial Narrow"/>
        <family val="2"/>
      </rPr>
      <t xml:space="preserve"> ROLLO</t>
    </r>
  </si>
  <si>
    <r>
      <t xml:space="preserve">CABLE CABLEADO ROLLO # </t>
    </r>
    <r>
      <rPr>
        <sz val="10"/>
        <color theme="1"/>
        <rFont val="Century Schoolbook"/>
        <family val="1"/>
      </rPr>
      <t>14</t>
    </r>
  </si>
  <si>
    <r>
      <t xml:space="preserve">TOMACORRIENTE EMPOTRADO POLARIZADO PARA </t>
    </r>
    <r>
      <rPr>
        <sz val="10"/>
        <color theme="1"/>
        <rFont val="Century Schoolbook"/>
        <family val="1"/>
      </rPr>
      <t>110</t>
    </r>
    <r>
      <rPr>
        <sz val="10"/>
        <color theme="1"/>
        <rFont val="Arial Narrow"/>
        <family val="2"/>
      </rPr>
      <t>V</t>
    </r>
  </si>
  <si>
    <r>
      <t xml:space="preserve">TOMAS SOBREPUESTA PARA </t>
    </r>
    <r>
      <rPr>
        <sz val="10"/>
        <color theme="1"/>
        <rFont val="Century Schoolbook"/>
        <family val="1"/>
      </rPr>
      <t>110</t>
    </r>
    <r>
      <rPr>
        <sz val="10"/>
        <color theme="1"/>
        <rFont val="Arial Narrow"/>
        <family val="2"/>
      </rPr>
      <t>V</t>
    </r>
  </si>
  <si>
    <r>
      <t xml:space="preserve">CANALETA </t>
    </r>
    <r>
      <rPr>
        <sz val="10"/>
        <color theme="1"/>
        <rFont val="Century Schoolbook"/>
        <family val="1"/>
      </rPr>
      <t>12*24</t>
    </r>
  </si>
  <si>
    <r>
      <t xml:space="preserve">CAJA GENERAL ELECTRICA ORG. </t>
    </r>
    <r>
      <rPr>
        <sz val="10"/>
        <color theme="1"/>
        <rFont val="Century Schoolbook"/>
        <family val="1"/>
      </rPr>
      <t>10</t>
    </r>
  </si>
  <si>
    <t>ROSETONES</t>
  </si>
  <si>
    <t>INTERRUPTORES DOBLES</t>
  </si>
  <si>
    <t>FOCOS LED</t>
  </si>
  <si>
    <t>CAPACITOR PARA 220V PARA ACONDICIONADOR DE AIRE</t>
  </si>
  <si>
    <t xml:space="preserve">CHAPAS DE PUERTAS TIPO POMO </t>
  </si>
  <si>
    <r>
      <t xml:space="preserve">LLAVE PARA LAVAMANOS DE </t>
    </r>
    <r>
      <rPr>
        <sz val="10"/>
        <color theme="1"/>
        <rFont val="Century Schoolbook"/>
        <family val="1"/>
      </rPr>
      <t>1/2“.</t>
    </r>
    <r>
      <rPr>
        <sz val="10"/>
        <color theme="1"/>
        <rFont val="Arial Narrow"/>
        <family val="2"/>
      </rPr>
      <t xml:space="preserve"> Marca EDESA</t>
    </r>
  </si>
  <si>
    <t>SAPITOS DE INODORO</t>
  </si>
  <si>
    <t>JUEGO DE HERRAJE PARA SANITARIO</t>
  </si>
  <si>
    <t xml:space="preserve">
Archivo de gestión organizado.</t>
  </si>
  <si>
    <r>
      <rPr>
        <b/>
        <sz val="9"/>
        <rFont val="Century Schoolbook"/>
        <family val="1"/>
      </rPr>
      <t>1.-</t>
    </r>
    <r>
      <rPr>
        <sz val="10"/>
        <rFont val="Arial Narrow"/>
        <family val="2"/>
      </rPr>
      <t xml:space="preserve"> Realizar el inventario documental de carpetas del archivo que reposa en el Decanato.</t>
    </r>
  </si>
  <si>
    <t>* Dr. Freddy Pereira Guanuche,
  Decano
* Lic. Marina Cabrera Sánchez,
  Analista del Decanato
* Sr. Edro Jiménez,
  Auxiliar Administrativo FCQS</t>
  </si>
  <si>
    <t>Mantenimientos de maquinaria y equipos</t>
  </si>
  <si>
    <t xml:space="preserve"> Procedimientos Académicos internos estandarizados, emitidos o actualizados.</t>
  </si>
  <si>
    <t>N° de procedimientos académicos emitidos o actualizados</t>
  </si>
  <si>
    <r>
      <rPr>
        <b/>
        <sz val="9"/>
        <rFont val="Century Schoolbook"/>
        <family val="1"/>
      </rPr>
      <t>1.-</t>
    </r>
    <r>
      <rPr>
        <sz val="10"/>
        <rFont val="Arial Narrow"/>
        <family val="2"/>
      </rPr>
      <t xml:space="preserve"> Entregar lista de integrantes del equipo académico de carrera para la revisión de los sílabos de las asignaturas de las mallas vigentes. on line
</t>
    </r>
    <r>
      <rPr>
        <b/>
        <sz val="9"/>
        <rFont val="Century Schoolbook"/>
        <family val="1"/>
      </rPr>
      <t>2.-</t>
    </r>
    <r>
      <rPr>
        <sz val="10"/>
        <rFont val="Arial Narrow"/>
        <family val="2"/>
      </rPr>
      <t xml:space="preserve"> Estructurar las Comisiones Académicas Multidisciplinaria para análisis de las guías de prácticas de asignatura.
</t>
    </r>
    <r>
      <rPr>
        <b/>
        <sz val="9"/>
        <rFont val="Century Schoolbook"/>
        <family val="1"/>
      </rPr>
      <t>3.-</t>
    </r>
    <r>
      <rPr>
        <sz val="10"/>
        <rFont val="Arial Narrow"/>
        <family val="2"/>
      </rPr>
      <t xml:space="preserve"> Aprobar las Guías de prácticas de asignatura.</t>
    </r>
  </si>
  <si>
    <r>
      <rPr>
        <b/>
        <sz val="9"/>
        <rFont val="Century Schoolbook"/>
        <family val="1"/>
      </rPr>
      <t>1.-</t>
    </r>
    <r>
      <rPr>
        <sz val="10"/>
        <rFont val="Arial Narrow"/>
        <family val="2"/>
      </rPr>
      <t xml:space="preserve"> Reporte del estado actual de la Emisión o actualización de Procedimientos Académicos internos.</t>
    </r>
  </si>
  <si>
    <t>* Lcda. Jovanny Santos Luna,
  Subdecano
* Coordinadores de Carrera
* Nelly Fajardo Aguilar,
  Analista Administrativo</t>
  </si>
  <si>
    <r>
      <rPr>
        <b/>
        <sz val="9"/>
        <rFont val="Century Schoolbook"/>
        <family val="1"/>
      </rPr>
      <t>1.-</t>
    </r>
    <r>
      <rPr>
        <sz val="10"/>
        <rFont val="Arial Narrow"/>
        <family val="2"/>
      </rPr>
      <t xml:space="preserve"> Convocar a sesiones de Comisión Académica y emitir resoluciones.
</t>
    </r>
    <r>
      <rPr>
        <b/>
        <sz val="9"/>
        <rFont val="Century Schoolbook"/>
        <family val="1"/>
      </rPr>
      <t>2.-</t>
    </r>
    <r>
      <rPr>
        <sz val="10"/>
        <rFont val="Arial Narrow"/>
        <family val="2"/>
      </rPr>
      <t xml:space="preserve"> Coordinar con Coordinadores de Carrera la elaboración del Distributivo Académico y horarios por cada periodo académico.
</t>
    </r>
    <r>
      <rPr>
        <b/>
        <sz val="9"/>
        <rFont val="Century Schoolbook"/>
        <family val="1"/>
      </rPr>
      <t>3.-</t>
    </r>
    <r>
      <rPr>
        <sz val="10"/>
        <rFont val="Arial Narrow"/>
        <family val="2"/>
      </rPr>
      <t xml:space="preserve"> Elaborar comunicaciones, resoluciones, circulares y certificaciones, documentos que emanen de los procesos administrativos que se llevan a cabo en el Subdecanato.
</t>
    </r>
    <r>
      <rPr>
        <b/>
        <sz val="9"/>
        <rFont val="Century Schoolbook"/>
        <family val="1"/>
      </rPr>
      <t>4.-</t>
    </r>
    <r>
      <rPr>
        <sz val="10"/>
        <rFont val="Arial Narrow"/>
        <family val="2"/>
      </rPr>
      <t xml:space="preserve"> Entregar oportunamente informes y reportes solicitados por las diferentes dependencias de la Universidad.
</t>
    </r>
    <r>
      <rPr>
        <b/>
        <sz val="9"/>
        <rFont val="Century Schoolbook"/>
        <family val="1"/>
      </rPr>
      <t>5.-</t>
    </r>
    <r>
      <rPr>
        <sz val="10"/>
        <rFont val="Arial Narrow"/>
        <family val="2"/>
      </rPr>
      <t xml:space="preserve"> Coordinar el Procesamiento de  información en el SIUTMACH de mallas curriculares, creación de promociones, periodos lectivos, cursos y paralelos.
</t>
    </r>
    <r>
      <rPr>
        <b/>
        <sz val="9"/>
        <rFont val="Century Schoolbook"/>
        <family val="1"/>
      </rPr>
      <t>6.-</t>
    </r>
    <r>
      <rPr>
        <sz val="10"/>
        <rFont val="Arial Narrow"/>
        <family val="2"/>
      </rPr>
      <t xml:space="preserve"> Elaborar matriz de cumplimiento de procesos académicos por parte de los Coordinadores de Carrera mediante informes de actividades académicas.
</t>
    </r>
    <r>
      <rPr>
        <b/>
        <sz val="9"/>
        <rFont val="Century Schoolbook"/>
        <family val="1"/>
      </rPr>
      <t>7.-</t>
    </r>
    <r>
      <rPr>
        <sz val="10"/>
        <rFont val="Arial Narrow"/>
        <family val="2"/>
      </rPr>
      <t xml:space="preserve"> Elaborar matriz de cumplimiento de procesos académicos por parte de los docentes.
</t>
    </r>
    <r>
      <rPr>
        <b/>
        <sz val="9"/>
        <rFont val="Century Schoolbook"/>
        <family val="1"/>
      </rPr>
      <t>8.-</t>
    </r>
    <r>
      <rPr>
        <sz val="10"/>
        <rFont val="Arial Narrow"/>
        <family val="2"/>
      </rPr>
      <t xml:space="preserve"> Realizar sesiones de trabajo con Coordinadores de Carrera, docentes, estudiantes y personal de apoyo.</t>
    </r>
  </si>
  <si>
    <r>
      <rPr>
        <b/>
        <sz val="9"/>
        <rFont val="Century Schoolbook"/>
        <family val="1"/>
      </rPr>
      <t>1.-</t>
    </r>
    <r>
      <rPr>
        <sz val="10"/>
        <rFont val="Arial Narrow"/>
        <family val="2"/>
      </rPr>
      <t xml:space="preserve"> Reporte del estado actual de la supervisión a la ejecución de los procesos académicos.</t>
    </r>
  </si>
  <si>
    <t>N° de proyectos de investigación y vinculación con la sociedad que registran avances supervisados</t>
  </si>
  <si>
    <r>
      <rPr>
        <b/>
        <sz val="9"/>
        <rFont val="Century Schoolbook"/>
        <family val="1"/>
      </rPr>
      <t>1.-</t>
    </r>
    <r>
      <rPr>
        <sz val="10"/>
        <rFont val="Arial Narrow"/>
        <family val="2"/>
      </rPr>
      <t xml:space="preserve"> Identificar proyectos de vinculación vigentes y en tramite de cada carrera.
</t>
    </r>
    <r>
      <rPr>
        <b/>
        <sz val="9"/>
        <rFont val="Century Schoolbook"/>
        <family val="1"/>
      </rPr>
      <t>2.-</t>
    </r>
    <r>
      <rPr>
        <sz val="10"/>
        <rFont val="Arial Narrow"/>
        <family val="2"/>
      </rPr>
      <t xml:space="preserve"> Identificar proyectos de investigación en los que participan los docentes de la Facultad.
</t>
    </r>
    <r>
      <rPr>
        <b/>
        <sz val="9"/>
        <rFont val="Century Schoolbook"/>
        <family val="1"/>
      </rPr>
      <t>3.-</t>
    </r>
    <r>
      <rPr>
        <sz val="10"/>
        <rFont val="Arial Narrow"/>
        <family val="2"/>
      </rPr>
      <t xml:space="preserve"> Levantar datos de profesores con carga horario en vinculación e investigación.</t>
    </r>
  </si>
  <si>
    <r>
      <rPr>
        <b/>
        <sz val="9"/>
        <color indexed="8"/>
        <rFont val="Century Schoolbook"/>
        <family val="1"/>
      </rPr>
      <t>4.</t>
    </r>
    <r>
      <rPr>
        <sz val="9"/>
        <color indexed="8"/>
        <rFont val="Century Schoolbook"/>
        <family val="1"/>
      </rPr>
      <t>-</t>
    </r>
    <r>
      <rPr>
        <sz val="10"/>
        <color indexed="8"/>
        <rFont val="Arial Narrow"/>
        <family val="2"/>
      </rPr>
      <t xml:space="preserve"> Emitir documentos de planificación académica y curricular.</t>
    </r>
  </si>
  <si>
    <r>
      <rPr>
        <b/>
        <sz val="9"/>
        <rFont val="Century Schoolbook"/>
        <family val="1"/>
      </rPr>
      <t>1.-</t>
    </r>
    <r>
      <rPr>
        <sz val="10"/>
        <rFont val="Arial Narrow"/>
        <family val="2"/>
      </rPr>
      <t xml:space="preserve"> Monitorear en la plataforma informática el cumplimiento del ingreso de sílabos por parte de los docentes de la FCS.
</t>
    </r>
    <r>
      <rPr>
        <b/>
        <sz val="9"/>
        <rFont val="Century Schoolbook"/>
        <family val="1"/>
      </rPr>
      <t>2.-</t>
    </r>
    <r>
      <rPr>
        <sz val="10"/>
        <rFont val="Arial Narrow"/>
        <family val="2"/>
      </rPr>
      <t xml:space="preserve"> Solicitar Informes de equipos académico de revisión de sílabos.
</t>
    </r>
    <r>
      <rPr>
        <b/>
        <sz val="9"/>
        <rFont val="Century Schoolbook"/>
        <family val="1"/>
      </rPr>
      <t>3.-</t>
    </r>
    <r>
      <rPr>
        <sz val="10"/>
        <rFont val="Arial Narrow"/>
        <family val="2"/>
      </rPr>
      <t xml:space="preserve"> Solicitar Informes de seguimiento al silabo por parte de estudiantes.
</t>
    </r>
    <r>
      <rPr>
        <b/>
        <sz val="9"/>
        <rFont val="Century Schoolbook"/>
        <family val="1"/>
      </rPr>
      <t>4.-</t>
    </r>
    <r>
      <rPr>
        <sz val="10"/>
        <rFont val="Arial Narrow"/>
        <family val="2"/>
      </rPr>
      <t xml:space="preserve"> Revisar el Drive (de los documentos compartidos por los docentes).</t>
    </r>
  </si>
  <si>
    <t>N° de propuestas de procesos de Investigación y Vinculación con la sociedad elaboradas</t>
  </si>
  <si>
    <r>
      <rPr>
        <b/>
        <sz val="9"/>
        <rFont val="Century Schoolbook"/>
        <family val="1"/>
      </rPr>
      <t>1.-</t>
    </r>
    <r>
      <rPr>
        <sz val="10"/>
        <rFont val="Arial Narrow"/>
        <family val="2"/>
      </rPr>
      <t xml:space="preserve"> Gestionar ante las instancias pertinentes la aprobación de propuestas de proyectos de investigación y vinculación con la sociedad de las distintas carreras de la Facultad.</t>
    </r>
  </si>
  <si>
    <r>
      <rPr>
        <b/>
        <sz val="9"/>
        <rFont val="Century Schoolbook"/>
        <family val="1"/>
      </rPr>
      <t>1.-</t>
    </r>
    <r>
      <rPr>
        <sz val="10"/>
        <rFont val="Arial Narrow"/>
        <family val="2"/>
      </rPr>
      <t xml:space="preserve"> Organizar y ejecutar el proceso de evaluación integral del desempeño docente por periodo académico.</t>
    </r>
  </si>
  <si>
    <r>
      <rPr>
        <b/>
        <sz val="9"/>
        <rFont val="Century Schoolbook"/>
        <family val="1"/>
      </rPr>
      <t>7.-</t>
    </r>
    <r>
      <rPr>
        <b/>
        <sz val="10"/>
        <rFont val="Arial Narrow"/>
        <family val="2"/>
      </rPr>
      <t xml:space="preserve"> </t>
    </r>
    <r>
      <rPr>
        <sz val="10"/>
        <rFont val="Arial Narrow"/>
        <family val="2"/>
      </rPr>
      <t>Supervisar las actividades académicas que se realizan en los diferentes laboratorios, aulas, salas tics y unidades académicas experimentales de las Facultades.</t>
    </r>
  </si>
  <si>
    <r>
      <t xml:space="preserve">N° de practicas por semestres de acuerdo a las necesidades del docente en los Laboratorios de la FCQS. (Anexo N° </t>
    </r>
    <r>
      <rPr>
        <sz val="10"/>
        <rFont val="Century Schoolbook"/>
        <family val="1"/>
      </rPr>
      <t>1</t>
    </r>
    <r>
      <rPr>
        <sz val="10"/>
        <rFont val="Arial Narrow"/>
        <family val="2"/>
      </rPr>
      <t>)
(</t>
    </r>
    <r>
      <rPr>
        <sz val="10"/>
        <rFont val="Century Schoolbook"/>
        <family val="1"/>
      </rPr>
      <t>1297</t>
    </r>
    <r>
      <rPr>
        <sz val="10"/>
        <rFont val="Arial Narrow"/>
        <family val="2"/>
      </rPr>
      <t xml:space="preserve"> prácticas en el </t>
    </r>
    <r>
      <rPr>
        <sz val="10"/>
        <rFont val="Century Schoolbook"/>
        <family val="1"/>
      </rPr>
      <t>1</t>
    </r>
    <r>
      <rPr>
        <sz val="10"/>
        <rFont val="Arial Narrow"/>
        <family val="2"/>
      </rPr>
      <t xml:space="preserve">er Semestre y </t>
    </r>
    <r>
      <rPr>
        <sz val="10"/>
        <rFont val="Century Schoolbook"/>
        <family val="1"/>
      </rPr>
      <t>1353</t>
    </r>
    <r>
      <rPr>
        <sz val="10"/>
        <rFont val="Arial Narrow"/>
        <family val="2"/>
      </rPr>
      <t xml:space="preserve"> prácticas en el </t>
    </r>
    <r>
      <rPr>
        <sz val="10"/>
        <rFont val="Century Schoolbook"/>
        <family val="1"/>
      </rPr>
      <t>2</t>
    </r>
    <r>
      <rPr>
        <sz val="10"/>
        <rFont val="Arial Narrow"/>
        <family val="2"/>
      </rPr>
      <t>do semestre)</t>
    </r>
  </si>
  <si>
    <r>
      <rPr>
        <b/>
        <sz val="9"/>
        <rFont val="Century Schoolbook"/>
        <family val="1"/>
      </rPr>
      <t>1.-</t>
    </r>
    <r>
      <rPr>
        <sz val="10"/>
        <rFont val="Arial Narrow"/>
        <family val="2"/>
      </rPr>
      <t xml:space="preserve"> Supervisar y ejecutar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t>
    </r>
  </si>
  <si>
    <t>* Lcda. Jovanny Santos Luna,
 Subdecano
* Lcda. Carmen Paccha,
  Técnico de Laboratorio</t>
  </si>
  <si>
    <t>Laboratorio Enfermería Básica.</t>
  </si>
  <si>
    <t>Mascarillas quirúrgicas desechables</t>
  </si>
  <si>
    <r>
      <t xml:space="preserve">Caja x </t>
    </r>
    <r>
      <rPr>
        <sz val="10"/>
        <rFont val="Century Schoolbook"/>
        <family val="1"/>
      </rPr>
      <t>50</t>
    </r>
  </si>
  <si>
    <t>Guantes de Látex Talla M</t>
  </si>
  <si>
    <r>
      <t xml:space="preserve">Caja x </t>
    </r>
    <r>
      <rPr>
        <sz val="10"/>
        <rFont val="Century Schoolbook"/>
        <family val="1"/>
      </rPr>
      <t>100</t>
    </r>
  </si>
  <si>
    <t>Gorros tipo acordeón descartables</t>
  </si>
  <si>
    <t>Zapatos quirúrgicos descartables</t>
  </si>
  <si>
    <t>* Lcda. Jovanny Santos Luna,
  Subdecano
* Lcda. Carmen Paccha,
  Técnico de Laboratorio</t>
  </si>
  <si>
    <t>Laboratorio Enfermería Clínico Quirúrgica.</t>
  </si>
  <si>
    <t>* Lcda. Jovanny Santos Luna,
  Subdecano
* Bioq. Juan Carlos Pilaloa,
  Técnico de Laboratorio</t>
  </si>
  <si>
    <t>Laboratorio Histología.</t>
  </si>
  <si>
    <t>Laboratorio de Simulación.</t>
  </si>
  <si>
    <t>Laboratorio Anfiteatro.</t>
  </si>
  <si>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3.Asesorar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</si>
  <si>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t xml:space="preserve">
* Lcda. Jovanny Santos Luna,
  Subdecano
* Ing. Estefanía Molina,
  Técnico de Laboratorio</t>
  </si>
  <si>
    <r>
      <t xml:space="preserve">Laboratorio de investigaciones.
Cabe señalar que las prácticas de los proyectos de investigación y de titulación que se desarrollan en cada área del laboratorio, son un estimado, las cuales se ha podido tomar como referencia, indicando un trabajo de investigación o titulación por área durante un semestre, como lo indica el seguimiento de actividades que se realizó en el periodo </t>
    </r>
    <r>
      <rPr>
        <sz val="10"/>
        <rFont val="Century Schoolbook"/>
        <family val="1"/>
      </rPr>
      <t>2017-2019</t>
    </r>
    <r>
      <rPr>
        <sz val="10"/>
        <rFont val="Arial Narrow"/>
        <family val="2"/>
      </rPr>
      <t>, realizado por el Técnico de laboratorio de Investigaciones.</t>
    </r>
  </si>
  <si>
    <r>
      <t xml:space="preserve">GUANTES DE LATEX TALLA “S” CAJA X </t>
    </r>
    <r>
      <rPr>
        <sz val="10"/>
        <rFont val="Century Schoolbook"/>
        <family val="1"/>
      </rPr>
      <t>100</t>
    </r>
  </si>
  <si>
    <r>
      <t xml:space="preserve">GUANTES DE LATEX TALLA “M” CAJA X </t>
    </r>
    <r>
      <rPr>
        <sz val="10"/>
        <rFont val="Century Schoolbook"/>
        <family val="1"/>
      </rPr>
      <t>100</t>
    </r>
  </si>
  <si>
    <t xml:space="preserve">Pera de succión </t>
  </si>
  <si>
    <r>
      <t xml:space="preserve">Jeringuillas </t>
    </r>
    <r>
      <rPr>
        <sz val="10"/>
        <rFont val="Century Schoolbook"/>
        <family val="1"/>
      </rPr>
      <t>10</t>
    </r>
    <r>
      <rPr>
        <sz val="10"/>
        <rFont val="Arial Narrow"/>
        <family val="2"/>
      </rPr>
      <t xml:space="preserve"> ml.</t>
    </r>
  </si>
  <si>
    <r>
      <t xml:space="preserve">Gradillas acrílicas para </t>
    </r>
    <r>
      <rPr>
        <sz val="10"/>
        <rFont val="Century Schoolbook"/>
        <family val="1"/>
      </rPr>
      <t>20</t>
    </r>
    <r>
      <rPr>
        <sz val="10"/>
        <rFont val="Arial Narrow"/>
        <family val="2"/>
      </rPr>
      <t xml:space="preserve"> tubos </t>
    </r>
  </si>
  <si>
    <r>
      <t xml:space="preserve">PUNTAS DE </t>
    </r>
    <r>
      <rPr>
        <sz val="10"/>
        <rFont val="Century Schoolbook"/>
        <family val="1"/>
      </rPr>
      <t>100 -1000</t>
    </r>
    <r>
      <rPr>
        <sz val="10"/>
        <rFont val="Arial Narrow"/>
        <family val="2"/>
      </rPr>
      <t xml:space="preserve"> UL (AZUL) PK/</t>
    </r>
    <r>
      <rPr>
        <sz val="10"/>
        <rFont val="Century Schoolbook"/>
        <family val="1"/>
      </rPr>
      <t>500</t>
    </r>
  </si>
  <si>
    <r>
      <t xml:space="preserve">PUNTAS DE </t>
    </r>
    <r>
      <rPr>
        <sz val="10"/>
        <rFont val="Century Schoolbook"/>
        <family val="1"/>
      </rPr>
      <t>1 -10</t>
    </r>
    <r>
      <rPr>
        <sz val="10"/>
        <rFont val="Arial Narrow"/>
        <family val="2"/>
      </rPr>
      <t xml:space="preserve"> ML (BLANCA) PK/</t>
    </r>
    <r>
      <rPr>
        <sz val="10"/>
        <rFont val="Century Schoolbook"/>
        <family val="1"/>
      </rPr>
      <t>250</t>
    </r>
  </si>
  <si>
    <t xml:space="preserve">Paquete </t>
  </si>
  <si>
    <r>
      <t xml:space="preserve">PUNTAS DE </t>
    </r>
    <r>
      <rPr>
        <sz val="10"/>
        <rFont val="Century Schoolbook"/>
        <family val="1"/>
      </rPr>
      <t>10 -100</t>
    </r>
    <r>
      <rPr>
        <sz val="10"/>
        <rFont val="Arial Narrow"/>
        <family val="2"/>
      </rPr>
      <t xml:space="preserve"> UL (AMARILLA) PK/</t>
    </r>
    <r>
      <rPr>
        <sz val="10"/>
        <rFont val="Century Schoolbook"/>
        <family val="1"/>
      </rPr>
      <t>1000</t>
    </r>
  </si>
  <si>
    <t xml:space="preserve">Mascarillas Descartables </t>
  </si>
  <si>
    <t>Gorros Quirúrgicos Desechables</t>
  </si>
  <si>
    <t>Papel absorbente para laboratorio</t>
  </si>
  <si>
    <t>PAPEL PARAFILM</t>
  </si>
  <si>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</si>
  <si>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sz val="10"/>
        <rFont val="Arial Narrow"/>
        <family val="2"/>
      </rPr>
      <t xml:space="preserve"> Guías de Práctica de laboratorio.
</t>
    </r>
    <r>
      <rPr>
        <b/>
        <sz val="9"/>
        <rFont val="Century Schoolbook"/>
        <family val="1"/>
      </rPr>
      <t>2.-</t>
    </r>
    <r>
      <rPr>
        <sz val="10"/>
        <rFont val="Arial Narrow"/>
        <family val="2"/>
      </rPr>
      <t xml:space="preserve"> Cronograma de Prácticas de laboratorio.
</t>
    </r>
    <r>
      <rPr>
        <b/>
        <sz val="9"/>
        <rFont val="Century Schoolbook"/>
        <family val="1"/>
      </rPr>
      <t>3.-</t>
    </r>
    <r>
      <rPr>
        <sz val="10"/>
        <rFont val="Arial Narrow"/>
        <family val="2"/>
      </rPr>
      <t xml:space="preserve"> Listado de prácticas de laboratorio.
</t>
    </r>
    <r>
      <rPr>
        <b/>
        <sz val="9"/>
        <rFont val="Century Schoolbook"/>
        <family val="1"/>
      </rPr>
      <t>4.-</t>
    </r>
    <r>
      <rPr>
        <sz val="10"/>
        <rFont val="Arial Narrow"/>
        <family val="2"/>
      </rPr>
      <t xml:space="preserve"> Registro de Práctica de laboratorio.
</t>
    </r>
    <r>
      <rPr>
        <b/>
        <sz val="9"/>
        <rFont val="Century Schoolbook"/>
        <family val="1"/>
      </rPr>
      <t>5.-</t>
    </r>
    <r>
      <rPr>
        <sz val="10"/>
        <rFont val="Arial Narrow"/>
        <family val="2"/>
      </rPr>
      <t xml:space="preserve"> Registro de adquisición de materiales, reactivos y equipos.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t>
    </r>
    <r>
      <rPr>
        <b/>
        <sz val="9"/>
        <rFont val="Century Schoolbook"/>
        <family val="1"/>
      </rPr>
      <t>8.-</t>
    </r>
    <r>
      <rPr>
        <sz val="10"/>
        <rFont val="Arial Narrow"/>
        <family val="2"/>
      </rPr>
      <t xml:space="preserve"> Registro de validación de Certificados de no Adeudar.
</t>
    </r>
    <r>
      <rPr>
        <b/>
        <sz val="9"/>
        <rFont val="Century Schoolbook"/>
        <family val="1"/>
      </rPr>
      <t>9.-</t>
    </r>
    <r>
      <rPr>
        <sz val="10"/>
        <rFont val="Arial Narrow"/>
        <family val="2"/>
      </rPr>
      <t xml:space="preserve"> Reporte de estado de cumplimiento en procesos académicos.</t>
    </r>
  </si>
  <si>
    <t>* Lcda. Jovanny Santos Luna,
  Subdecano
* Tecno. Luis  Carpio F.,
  Administrador de Laboratorio</t>
  </si>
  <si>
    <r>
      <t xml:space="preserve">Laboratorio Procesamiento Alimentos </t>
    </r>
    <r>
      <rPr>
        <sz val="10"/>
        <rFont val="Century Schoolbook"/>
        <family val="1"/>
      </rPr>
      <t>1.</t>
    </r>
  </si>
  <si>
    <r>
      <t xml:space="preserve">Laboratorio Procesamiento Alimentos </t>
    </r>
    <r>
      <rPr>
        <sz val="10"/>
        <rFont val="Century Schoolbook"/>
        <family val="1"/>
      </rPr>
      <t>2.</t>
    </r>
  </si>
  <si>
    <t>* Lcda. Jovanny Santos Luna,
  Subdecano
* Bioq. Silvana Manzanares,
  Técnico de Laboratorio</t>
  </si>
  <si>
    <t>Laboratorio de Microbiología y Parasitología.</t>
  </si>
  <si>
    <r>
      <t xml:space="preserve">Gasa rollo de </t>
    </r>
    <r>
      <rPr>
        <sz val="10"/>
        <rFont val="Century Schoolbook"/>
        <family val="1"/>
      </rPr>
      <t>90</t>
    </r>
    <r>
      <rPr>
        <sz val="10"/>
        <rFont val="Arial Narrow"/>
        <family val="2"/>
      </rPr>
      <t xml:space="preserve"> cm x </t>
    </r>
    <r>
      <rPr>
        <sz val="10"/>
        <rFont val="Century Schoolbook"/>
        <family val="1"/>
      </rPr>
      <t>100</t>
    </r>
    <r>
      <rPr>
        <sz val="10"/>
        <rFont val="Arial Narrow"/>
        <family val="2"/>
      </rPr>
      <t xml:space="preserve"> yardas</t>
    </r>
  </si>
  <si>
    <r>
      <t xml:space="preserve">Gradilla acrílica para </t>
    </r>
    <r>
      <rPr>
        <sz val="10"/>
        <rFont val="Century Schoolbook"/>
        <family val="1"/>
      </rPr>
      <t>20</t>
    </r>
    <r>
      <rPr>
        <sz val="10"/>
        <rFont val="Arial Narrow"/>
        <family val="2"/>
      </rPr>
      <t xml:space="preserve"> tubos</t>
    </r>
  </si>
  <si>
    <t xml:space="preserve">Porta Objetos </t>
  </si>
  <si>
    <t xml:space="preserve">Cubre Objetos </t>
  </si>
  <si>
    <t xml:space="preserve">Guantes de Látex talla S </t>
  </si>
  <si>
    <t xml:space="preserve">Caldo Bilis Verde Brillante </t>
  </si>
  <si>
    <r>
      <t xml:space="preserve">Frasco </t>
    </r>
    <r>
      <rPr>
        <sz val="10"/>
        <rFont val="Century Schoolbook"/>
        <family val="1"/>
      </rPr>
      <t>500</t>
    </r>
    <r>
      <rPr>
        <sz val="10"/>
        <rFont val="Arial Narrow"/>
        <family val="2"/>
      </rPr>
      <t xml:space="preserve"> g</t>
    </r>
  </si>
  <si>
    <t>Caldo Lactosa</t>
  </si>
  <si>
    <t>Agar SS</t>
  </si>
  <si>
    <t>Agar Endo</t>
  </si>
  <si>
    <t>Discos de sensibilidad (Amikacina)</t>
  </si>
  <si>
    <r>
      <t xml:space="preserve">Vial x </t>
    </r>
    <r>
      <rPr>
        <sz val="10"/>
        <rFont val="Century Schoolbook"/>
        <family val="1"/>
      </rPr>
      <t>25</t>
    </r>
    <r>
      <rPr>
        <sz val="10"/>
        <rFont val="Arial Narrow"/>
        <family val="2"/>
      </rPr>
      <t xml:space="preserve"> u</t>
    </r>
  </si>
  <si>
    <t>Discos de sensibilidad (Amoxicilina + Ac. clavulónico)</t>
  </si>
  <si>
    <t>Discos de sensibilidad (Ampicilina)</t>
  </si>
  <si>
    <t>Discos de sensibilidad (Ciprofloxacina)</t>
  </si>
  <si>
    <t>Discos de sensibilidad (Cloranfenicol)</t>
  </si>
  <si>
    <t>Discos de sensibilidad (Clotrimoxazol)</t>
  </si>
  <si>
    <t>Discos de sensibilidad (Doxiciclina)</t>
  </si>
  <si>
    <t>Discos de sensibilidad (Eritromicina)</t>
  </si>
  <si>
    <t>Discos de sensibilidad (Gentamicina)</t>
  </si>
  <si>
    <t>Discos de sensibilidad (Vancomicina)</t>
  </si>
  <si>
    <t>Discos de sensibilidad (Norfloxazina)</t>
  </si>
  <si>
    <t>Discos de sensibilidad (Penicilina G sódica)</t>
  </si>
  <si>
    <t xml:space="preserve">SOLUCIÓN SALINA FISIOLÓGICA </t>
  </si>
  <si>
    <r>
      <t xml:space="preserve">FCO X </t>
    </r>
    <r>
      <rPr>
        <sz val="10"/>
        <rFont val="Century Schoolbook"/>
        <family val="1"/>
      </rPr>
      <t>100</t>
    </r>
    <r>
      <rPr>
        <sz val="10"/>
        <rFont val="Arial Narrow"/>
        <family val="2"/>
      </rPr>
      <t xml:space="preserve"> ML</t>
    </r>
  </si>
  <si>
    <t>SET DE GRAM: ALCOHOL CETONOA; SAFRANINA; LUGOL; CRISTAL VIOLETA</t>
  </si>
  <si>
    <r>
      <t xml:space="preserve">KIT </t>
    </r>
    <r>
      <rPr>
        <sz val="10"/>
        <rFont val="Century Schoolbook"/>
        <family val="1"/>
      </rPr>
      <t>5</t>
    </r>
    <r>
      <rPr>
        <sz val="10"/>
        <rFont val="Arial Narrow"/>
        <family val="2"/>
      </rPr>
      <t xml:space="preserve"> FCO X LITRO</t>
    </r>
  </si>
  <si>
    <t>FUCSINA BASICA FENICA</t>
  </si>
  <si>
    <t>FCO X LITRO</t>
  </si>
  <si>
    <t>Laboratorio de Bioquímica.</t>
  </si>
  <si>
    <r>
      <t xml:space="preserve">Agujas Toma múltiple </t>
    </r>
    <r>
      <rPr>
        <sz val="10"/>
        <rFont val="Century Schoolbook"/>
        <family val="1"/>
      </rPr>
      <t>21</t>
    </r>
    <r>
      <rPr>
        <sz val="10"/>
        <rFont val="Arial Narrow"/>
        <family val="2"/>
      </rPr>
      <t>x</t>
    </r>
    <r>
      <rPr>
        <sz val="10"/>
        <rFont val="Century Schoolbook"/>
        <family val="1"/>
      </rPr>
      <t>1</t>
    </r>
  </si>
  <si>
    <r>
      <t xml:space="preserve">Jeringuillas </t>
    </r>
    <r>
      <rPr>
        <sz val="10"/>
        <rFont val="Century Schoolbook"/>
        <family val="1"/>
      </rPr>
      <t>10</t>
    </r>
    <r>
      <rPr>
        <sz val="10"/>
        <rFont val="Arial Narrow"/>
        <family val="2"/>
      </rPr>
      <t xml:space="preserve"> mL</t>
    </r>
  </si>
  <si>
    <r>
      <t xml:space="preserve">Tubos tapa celeste </t>
    </r>
    <r>
      <rPr>
        <sz val="10"/>
        <rFont val="Century Schoolbook"/>
        <family val="1"/>
      </rPr>
      <t>4</t>
    </r>
    <r>
      <rPr>
        <sz val="10"/>
        <rFont val="Arial Narrow"/>
        <family val="2"/>
      </rPr>
      <t xml:space="preserve"> mL </t>
    </r>
  </si>
  <si>
    <r>
      <t xml:space="preserve">Tubos tapa lila </t>
    </r>
    <r>
      <rPr>
        <sz val="10"/>
        <rFont val="Century Schoolbook"/>
        <family val="1"/>
      </rPr>
      <t>4</t>
    </r>
    <r>
      <rPr>
        <sz val="10"/>
        <rFont val="Arial Narrow"/>
        <family val="2"/>
      </rPr>
      <t xml:space="preserve"> mL</t>
    </r>
  </si>
  <si>
    <r>
      <t xml:space="preserve">Tubos tapa roja </t>
    </r>
    <r>
      <rPr>
        <sz val="10"/>
        <rFont val="Century Schoolbook"/>
        <family val="1"/>
      </rPr>
      <t>10</t>
    </r>
    <r>
      <rPr>
        <sz val="10"/>
        <rFont val="Arial Narrow"/>
        <family val="2"/>
      </rPr>
      <t xml:space="preserve"> mL</t>
    </r>
  </si>
  <si>
    <t>Torniquete</t>
  </si>
  <si>
    <t>Creatinina</t>
  </si>
  <si>
    <r>
      <t xml:space="preserve">Kit </t>
    </r>
    <r>
      <rPr>
        <sz val="10"/>
        <rFont val="Century Schoolbook"/>
        <family val="1"/>
      </rPr>
      <t>4</t>
    </r>
    <r>
      <rPr>
        <sz val="10"/>
        <rFont val="Arial Narrow"/>
        <family val="2"/>
      </rPr>
      <t xml:space="preserve"> x </t>
    </r>
    <r>
      <rPr>
        <sz val="10"/>
        <rFont val="Century Schoolbook"/>
        <family val="1"/>
      </rPr>
      <t>100</t>
    </r>
    <r>
      <rPr>
        <sz val="10"/>
        <rFont val="Arial Narrow"/>
        <family val="2"/>
      </rPr>
      <t xml:space="preserve"> ml</t>
    </r>
  </si>
  <si>
    <t>Fosfatasa Acida</t>
  </si>
  <si>
    <r>
      <t xml:space="preserve">Kit </t>
    </r>
    <r>
      <rPr>
        <sz val="10"/>
        <rFont val="Century Schoolbook"/>
        <family val="1"/>
      </rPr>
      <t>4</t>
    </r>
    <r>
      <rPr>
        <sz val="10"/>
        <rFont val="Arial Narrow"/>
        <family val="2"/>
      </rPr>
      <t xml:space="preserve"> x </t>
    </r>
    <r>
      <rPr>
        <sz val="10"/>
        <rFont val="Century Schoolbook"/>
        <family val="1"/>
      </rPr>
      <t>10</t>
    </r>
    <r>
      <rPr>
        <sz val="10"/>
        <rFont val="Arial Narrow"/>
        <family val="2"/>
      </rPr>
      <t xml:space="preserve"> ml</t>
    </r>
  </si>
  <si>
    <t>Fosfatasa Alcalina</t>
  </si>
  <si>
    <r>
      <t xml:space="preserve">Kit </t>
    </r>
    <r>
      <rPr>
        <sz val="10"/>
        <rFont val="Century Schoolbook"/>
        <family val="1"/>
      </rPr>
      <t>3</t>
    </r>
    <r>
      <rPr>
        <sz val="10"/>
        <rFont val="Arial Narrow"/>
        <family val="2"/>
      </rPr>
      <t xml:space="preserve"> x </t>
    </r>
    <r>
      <rPr>
        <sz val="10"/>
        <rFont val="Century Schoolbook"/>
        <family val="1"/>
      </rPr>
      <t>100</t>
    </r>
    <r>
      <rPr>
        <sz val="10"/>
        <rFont val="Arial Narrow"/>
        <family val="2"/>
      </rPr>
      <t xml:space="preserve"> ml</t>
    </r>
  </si>
  <si>
    <t>Gamma GT</t>
  </si>
  <si>
    <t>TGP/ALT</t>
  </si>
  <si>
    <t>KIT</t>
  </si>
  <si>
    <t>TGO/AST</t>
  </si>
  <si>
    <t>LDH</t>
  </si>
  <si>
    <r>
      <t xml:space="preserve">KIT </t>
    </r>
    <r>
      <rPr>
        <sz val="10"/>
        <rFont val="Century Schoolbook"/>
        <family val="1"/>
      </rPr>
      <t>2</t>
    </r>
    <r>
      <rPr>
        <sz val="10"/>
        <rFont val="Arial Narrow"/>
        <family val="2"/>
      </rPr>
      <t xml:space="preserve"> x </t>
    </r>
    <r>
      <rPr>
        <sz val="10"/>
        <rFont val="Century Schoolbook"/>
        <family val="1"/>
      </rPr>
      <t>50</t>
    </r>
    <r>
      <rPr>
        <sz val="10"/>
        <rFont val="Arial Narrow"/>
        <family val="2"/>
      </rPr>
      <t xml:space="preserve"> ml</t>
    </r>
  </si>
  <si>
    <t xml:space="preserve">Colesterol </t>
  </si>
  <si>
    <r>
      <t xml:space="preserve">KIT </t>
    </r>
    <r>
      <rPr>
        <sz val="10"/>
        <rFont val="Century Schoolbook"/>
        <family val="1"/>
      </rPr>
      <t>4</t>
    </r>
    <r>
      <rPr>
        <sz val="10"/>
        <rFont val="Arial Narrow"/>
        <family val="2"/>
      </rPr>
      <t xml:space="preserve"> x </t>
    </r>
    <r>
      <rPr>
        <sz val="10"/>
        <rFont val="Century Schoolbook"/>
        <family val="1"/>
      </rPr>
      <t>100</t>
    </r>
  </si>
  <si>
    <t xml:space="preserve">Albumina </t>
  </si>
  <si>
    <t xml:space="preserve">Proteínas Totales </t>
  </si>
  <si>
    <r>
      <t xml:space="preserve">KIT </t>
    </r>
    <r>
      <rPr>
        <sz val="10"/>
        <rFont val="Century Schoolbook"/>
        <family val="1"/>
      </rPr>
      <t>4</t>
    </r>
    <r>
      <rPr>
        <sz val="10"/>
        <rFont val="Arial Narrow"/>
        <family val="2"/>
      </rPr>
      <t xml:space="preserve"> x </t>
    </r>
    <r>
      <rPr>
        <sz val="10"/>
        <rFont val="Century Schoolbook"/>
        <family val="1"/>
      </rPr>
      <t>100</t>
    </r>
    <r>
      <rPr>
        <sz val="10"/>
        <rFont val="Arial Narrow"/>
        <family val="2"/>
      </rPr>
      <t xml:space="preserve"> mL </t>
    </r>
  </si>
  <si>
    <t>Acido Úrico</t>
  </si>
  <si>
    <r>
      <t xml:space="preserve">KIT </t>
    </r>
    <r>
      <rPr>
        <sz val="10"/>
        <rFont val="Century Schoolbook"/>
        <family val="1"/>
      </rPr>
      <t>4</t>
    </r>
    <r>
      <rPr>
        <sz val="10"/>
        <rFont val="Arial Narrow"/>
        <family val="2"/>
      </rPr>
      <t xml:space="preserve"> x </t>
    </r>
    <r>
      <rPr>
        <sz val="10"/>
        <rFont val="Century Schoolbook"/>
        <family val="1"/>
      </rPr>
      <t>101</t>
    </r>
  </si>
  <si>
    <t xml:space="preserve">Triglicéridos </t>
  </si>
  <si>
    <r>
      <t xml:space="preserve">Kit </t>
    </r>
    <r>
      <rPr>
        <sz val="10"/>
        <rFont val="Century Schoolbook"/>
        <family val="1"/>
      </rPr>
      <t>2</t>
    </r>
    <r>
      <rPr>
        <sz val="10"/>
        <rFont val="Arial Narrow"/>
        <family val="2"/>
      </rPr>
      <t xml:space="preserve"> x </t>
    </r>
    <r>
      <rPr>
        <sz val="10"/>
        <rFont val="Century Schoolbook"/>
        <family val="1"/>
      </rPr>
      <t>50</t>
    </r>
    <r>
      <rPr>
        <sz val="10"/>
        <rFont val="Arial Narrow"/>
        <family val="2"/>
      </rPr>
      <t xml:space="preserve"> ml</t>
    </r>
  </si>
  <si>
    <t xml:space="preserve">Amilasa </t>
  </si>
  <si>
    <r>
      <t xml:space="preserve">KIT </t>
    </r>
    <r>
      <rPr>
        <sz val="10"/>
        <rFont val="Century Schoolbook"/>
        <family val="1"/>
      </rPr>
      <t>5</t>
    </r>
    <r>
      <rPr>
        <sz val="10"/>
        <rFont val="Arial Narrow"/>
        <family val="2"/>
      </rPr>
      <t xml:space="preserve"> x </t>
    </r>
    <r>
      <rPr>
        <sz val="10"/>
        <rFont val="Century Schoolbook"/>
        <family val="1"/>
      </rPr>
      <t>20</t>
    </r>
  </si>
  <si>
    <t>Bilirrubina T y D</t>
  </si>
  <si>
    <r>
      <t xml:space="preserve">KIT </t>
    </r>
    <r>
      <rPr>
        <sz val="10"/>
        <rFont val="Century Schoolbook"/>
        <family val="1"/>
      </rPr>
      <t>2</t>
    </r>
    <r>
      <rPr>
        <sz val="10"/>
        <rFont val="Arial Narrow"/>
        <family val="2"/>
      </rPr>
      <t xml:space="preserve"> x </t>
    </r>
    <r>
      <rPr>
        <sz val="10"/>
        <rFont val="Century Schoolbook"/>
        <family val="1"/>
      </rPr>
      <t>100</t>
    </r>
  </si>
  <si>
    <t xml:space="preserve">Colinesteresa </t>
  </si>
  <si>
    <r>
      <t xml:space="preserve">KIT x </t>
    </r>
    <r>
      <rPr>
        <sz val="10"/>
        <rFont val="Century Schoolbook"/>
        <family val="1"/>
      </rPr>
      <t>55</t>
    </r>
    <r>
      <rPr>
        <sz val="10"/>
        <rFont val="Arial Narrow"/>
        <family val="2"/>
      </rPr>
      <t xml:space="preserve"> mL</t>
    </r>
  </si>
  <si>
    <t xml:space="preserve">Glucosa </t>
  </si>
  <si>
    <t>Hemoglobina</t>
  </si>
  <si>
    <r>
      <t xml:space="preserve">Kit </t>
    </r>
    <r>
      <rPr>
        <sz val="10"/>
        <rFont val="Century Schoolbook"/>
        <family val="1"/>
      </rPr>
      <t xml:space="preserve">2 </t>
    </r>
    <r>
      <rPr>
        <sz val="10"/>
        <rFont val="Arial Narrow"/>
        <family val="2"/>
      </rPr>
      <t xml:space="preserve">x </t>
    </r>
    <r>
      <rPr>
        <sz val="10"/>
        <rFont val="Century Schoolbook"/>
        <family val="1"/>
      </rPr>
      <t>5</t>
    </r>
    <r>
      <rPr>
        <sz val="10"/>
        <rFont val="Arial Narrow"/>
        <family val="2"/>
      </rPr>
      <t xml:space="preserve"> ml</t>
    </r>
  </si>
  <si>
    <t>IgE total</t>
  </si>
  <si>
    <r>
      <t xml:space="preserve">Caja X </t>
    </r>
    <r>
      <rPr>
        <sz val="10"/>
        <rFont val="Century Schoolbook"/>
        <family val="1"/>
      </rPr>
      <t>20</t>
    </r>
  </si>
  <si>
    <t>Urea</t>
  </si>
  <si>
    <r>
      <t xml:space="preserve">TIRAS DE ORINA DE </t>
    </r>
    <r>
      <rPr>
        <sz val="10"/>
        <rFont val="Century Schoolbook"/>
        <family val="1"/>
      </rPr>
      <t>10</t>
    </r>
    <r>
      <rPr>
        <sz val="10"/>
        <rFont val="Arial Narrow"/>
        <family val="2"/>
      </rPr>
      <t xml:space="preserve"> PARAMETROS</t>
    </r>
  </si>
  <si>
    <t xml:space="preserve">PCR LATEX </t>
  </si>
  <si>
    <r>
      <t xml:space="preserve">KIT </t>
    </r>
    <r>
      <rPr>
        <sz val="10"/>
        <rFont val="Century Schoolbook"/>
        <family val="1"/>
      </rPr>
      <t>100</t>
    </r>
    <r>
      <rPr>
        <sz val="10"/>
        <rFont val="Arial Narrow"/>
        <family val="2"/>
      </rPr>
      <t xml:space="preserve"> TEST</t>
    </r>
  </si>
  <si>
    <t xml:space="preserve">FR LATEX </t>
  </si>
  <si>
    <t xml:space="preserve">ASTO LATEX </t>
  </si>
  <si>
    <t xml:space="preserve">VDRL </t>
  </si>
  <si>
    <r>
      <t xml:space="preserve">KIT </t>
    </r>
    <r>
      <rPr>
        <sz val="10"/>
        <rFont val="Century Schoolbook"/>
        <family val="1"/>
      </rPr>
      <t>250</t>
    </r>
    <r>
      <rPr>
        <sz val="10"/>
        <rFont val="Arial Narrow"/>
        <family val="2"/>
      </rPr>
      <t xml:space="preserve"> TEST</t>
    </r>
  </si>
  <si>
    <t xml:space="preserve">KIT DE ANTIGENOS FEBRILES </t>
  </si>
  <si>
    <r>
      <t xml:space="preserve">KIT </t>
    </r>
    <r>
      <rPr>
        <sz val="10"/>
        <rFont val="Century Schoolbook"/>
        <family val="1"/>
      </rPr>
      <t>4</t>
    </r>
    <r>
      <rPr>
        <sz val="10"/>
        <rFont val="Arial Narrow"/>
        <family val="2"/>
      </rPr>
      <t xml:space="preserve"> FRASCOS X </t>
    </r>
    <r>
      <rPr>
        <sz val="10"/>
        <rFont val="Century Schoolbook"/>
        <family val="1"/>
      </rPr>
      <t>5</t>
    </r>
    <r>
      <rPr>
        <sz val="10"/>
        <rFont val="Arial Narrow"/>
        <family val="2"/>
      </rPr>
      <t xml:space="preserve"> ML</t>
    </r>
  </si>
  <si>
    <t xml:space="preserve">SET DE TIPIFICACIÓN SANGUÍNEA: ANTI A, B Y D. </t>
  </si>
  <si>
    <r>
      <t xml:space="preserve">KIT </t>
    </r>
    <r>
      <rPr>
        <sz val="10"/>
        <rFont val="Century Schoolbook"/>
        <family val="1"/>
      </rPr>
      <t>3</t>
    </r>
    <r>
      <rPr>
        <sz val="10"/>
        <rFont val="Arial Narrow"/>
        <family val="2"/>
      </rPr>
      <t xml:space="preserve"> FRASCOS X </t>
    </r>
    <r>
      <rPr>
        <sz val="10"/>
        <rFont val="Century Schoolbook"/>
        <family val="1"/>
      </rPr>
      <t>10</t>
    </r>
    <r>
      <rPr>
        <sz val="10"/>
        <rFont val="Arial Narrow"/>
        <family val="2"/>
      </rPr>
      <t xml:space="preserve"> ML</t>
    </r>
  </si>
  <si>
    <t>Azul de Cresil Brillante</t>
  </si>
  <si>
    <r>
      <t xml:space="preserve">FCO </t>
    </r>
    <r>
      <rPr>
        <sz val="10"/>
        <rFont val="Century Schoolbook"/>
        <family val="1"/>
      </rPr>
      <t>100</t>
    </r>
    <r>
      <rPr>
        <sz val="10"/>
        <rFont val="Arial Narrow"/>
        <family val="2"/>
      </rPr>
      <t xml:space="preserve"> ML</t>
    </r>
  </si>
  <si>
    <r>
      <rPr>
        <b/>
        <sz val="9"/>
        <rFont val="Century Schoolbook"/>
        <family val="1"/>
      </rPr>
      <t>1.-</t>
    </r>
    <r>
      <rPr>
        <sz val="10"/>
        <rFont val="Arial Narrow"/>
        <family val="2"/>
      </rPr>
      <t xml:space="preserve"> Supervisar y ejecutar y demás trabajos que se ejecuta en el laboratorio.
</t>
    </r>
    <r>
      <rPr>
        <b/>
        <sz val="9"/>
        <rFont val="Century Schoolbook"/>
        <family val="1"/>
      </rPr>
      <t>2.-</t>
    </r>
    <r>
      <rPr>
        <sz val="10"/>
        <rFont val="Arial Narrow"/>
        <family val="2"/>
      </rPr>
      <t xml:space="preserve"> Asesorar el uso del material didáctico, reactivos, medios de cultivo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 xml:space="preserve">5.- </t>
    </r>
    <r>
      <rPr>
        <sz val="10"/>
        <rFont val="Arial Narrow"/>
        <family val="2"/>
      </rPr>
      <t xml:space="preserve">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</si>
  <si>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t>* Lcda. Jovanny Santos,
  Subdecanato FCQS
* Bioq. Jefferson Tocto,
  Técnico de Laboratorio</t>
  </si>
  <si>
    <t>BIOTERIO.</t>
  </si>
  <si>
    <t>Zapatones desechables</t>
  </si>
  <si>
    <t>Mascarillas desechables</t>
  </si>
  <si>
    <t>Batona para cirujano desechable</t>
  </si>
  <si>
    <r>
      <t xml:space="preserve">Fundas x </t>
    </r>
    <r>
      <rPr>
        <sz val="10"/>
        <rFont val="Century Schoolbook"/>
        <family val="1"/>
      </rPr>
      <t>10</t>
    </r>
  </si>
  <si>
    <t>No se encuentra en catálogo de bienes</t>
  </si>
  <si>
    <t>Pera de succión</t>
  </si>
  <si>
    <r>
      <rPr>
        <b/>
        <sz val="9"/>
        <rFont val="Century Schoolbook"/>
        <family val="1"/>
      </rPr>
      <t>1.-</t>
    </r>
    <r>
      <rPr>
        <sz val="10"/>
        <rFont val="Arial Narrow"/>
        <family val="2"/>
      </rPr>
      <t xml:space="preserve"> Guías de Práctica de laboratorio, en físico y digital.
</t>
    </r>
    <r>
      <rPr>
        <b/>
        <sz val="9"/>
        <rFont val="Century Schoolbook"/>
        <family val="1"/>
      </rPr>
      <t>2.-</t>
    </r>
    <r>
      <rPr>
        <sz val="10"/>
        <rFont val="Arial Narrow"/>
        <family val="2"/>
      </rPr>
      <t xml:space="preserve"> Cronograma de Prácticas de laboratorio en físico y digital.
</t>
    </r>
    <r>
      <rPr>
        <b/>
        <sz val="9"/>
        <rFont val="Century Schoolbook"/>
        <family val="1"/>
      </rPr>
      <t>3.-</t>
    </r>
    <r>
      <rPr>
        <sz val="10"/>
        <rFont val="Arial Narrow"/>
        <family val="2"/>
      </rPr>
      <t xml:space="preserve"> Listado de prácticas de laboratorio en físico y digital.
</t>
    </r>
    <r>
      <rPr>
        <b/>
        <sz val="9"/>
        <rFont val="Century Schoolbook"/>
        <family val="1"/>
      </rPr>
      <t>4.-</t>
    </r>
    <r>
      <rPr>
        <sz val="10"/>
        <rFont val="Arial Narrow"/>
        <family val="2"/>
      </rPr>
      <t xml:space="preserve"> Registro de Práctica de laboratorio en físico y digital.
</t>
    </r>
    <r>
      <rPr>
        <b/>
        <sz val="9"/>
        <rFont val="Century Schoolbook"/>
        <family val="1"/>
      </rPr>
      <t>5.-</t>
    </r>
    <r>
      <rPr>
        <sz val="10"/>
        <rFont val="Arial Narrow"/>
        <family val="2"/>
      </rPr>
      <t xml:space="preserve"> Registro de adquisición de materiales, reactivos y equipos.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en físico y digital.
</t>
    </r>
    <r>
      <rPr>
        <b/>
        <sz val="9"/>
        <rFont val="Century Schoolbook"/>
        <family val="1"/>
      </rPr>
      <t>8.-</t>
    </r>
    <r>
      <rPr>
        <sz val="10"/>
        <rFont val="Arial Narrow"/>
        <family val="2"/>
      </rPr>
      <t xml:space="preserve"> Registro de validación de Certificados de no Adeudar en físico y digital.
</t>
    </r>
    <r>
      <rPr>
        <b/>
        <sz val="9"/>
        <rFont val="Century Schoolbook"/>
        <family val="1"/>
      </rPr>
      <t>9.-</t>
    </r>
    <r>
      <rPr>
        <sz val="10"/>
        <rFont val="Arial Narrow"/>
        <family val="2"/>
      </rPr>
      <t xml:space="preserve"> Reporte de estado de cumplimiento en procesos académicos en físico y digital.</t>
    </r>
  </si>
  <si>
    <t>Laboratorio Tecnología Farmacéutica.</t>
  </si>
  <si>
    <t>Laboratorio de i + D Alimentos.</t>
  </si>
  <si>
    <t>* Lcda. Jovanny Santos Luna,
  Subdecano
* Dra. Grace Jaramillo,
  Administrador de Laboratorio</t>
  </si>
  <si>
    <t>Laboratorio Análisis Orgánico.</t>
  </si>
  <si>
    <t>Guantes de Látex talla M</t>
  </si>
  <si>
    <r>
      <t xml:space="preserve">Caja X </t>
    </r>
    <r>
      <rPr>
        <sz val="10"/>
        <rFont val="Century Schoolbook"/>
        <family val="1"/>
      </rPr>
      <t>100</t>
    </r>
  </si>
  <si>
    <r>
      <t xml:space="preserve">Caja X </t>
    </r>
    <r>
      <rPr>
        <sz val="10"/>
        <rFont val="Century Schoolbook"/>
        <family val="1"/>
      </rPr>
      <t>50</t>
    </r>
  </si>
  <si>
    <t>* Lcda. Jovanny Santos Luna,
  Subdecano
* Ing. Braulio Madrid,
  Técnico de Laboratorio</t>
  </si>
  <si>
    <t>Laboratorio de Operaciones Unitarias.</t>
  </si>
  <si>
    <t>* Lcda. Jovanny Santos Luna,
  Subdecano
* Bioq. Tatiana Avilés,
  Técnico de Laboratorio</t>
  </si>
  <si>
    <t>Laboratorio de Ambiente e Instrumental.</t>
  </si>
  <si>
    <t xml:space="preserve">Guantes de Látex Talla M </t>
  </si>
  <si>
    <t>Mascarilla descartables</t>
  </si>
  <si>
    <t>Laboratorio de Química Cualitativa.</t>
  </si>
  <si>
    <t xml:space="preserve">Guantes de amianto </t>
  </si>
  <si>
    <t>* Lcda. Jovanny Santos Luna,
  Subdecano
* Bioq. Andrea Hurtado 
  Técnico de Laboratorio</t>
  </si>
  <si>
    <t>Laboratorio de Química Analítica Cuantitativa.</t>
  </si>
  <si>
    <t>* Lcda. Jovanny Santos Luna,
  Subdecano
Técnico  de Laboratorio</t>
  </si>
  <si>
    <t>Laboratorio de Bromatología.</t>
  </si>
  <si>
    <t>* Lcda. Jovanny Santos Luna,
  Subdecano
* Ing. Jonathan Aguilar,
  Docente Responsable</t>
  </si>
  <si>
    <t>Laboratorio de Computación.</t>
  </si>
  <si>
    <t>Guantes de latez talla M</t>
  </si>
  <si>
    <t>Porta Objeto</t>
  </si>
  <si>
    <t>Cubre Objeto</t>
  </si>
  <si>
    <r>
      <t xml:space="preserve">Pipetas Plásticas desechables gotero pasteur </t>
    </r>
    <r>
      <rPr>
        <sz val="10"/>
        <rFont val="Century Schoolbook"/>
        <family val="1"/>
      </rPr>
      <t>1</t>
    </r>
    <r>
      <rPr>
        <sz val="10"/>
        <rFont val="Arial Narrow"/>
        <family val="2"/>
      </rPr>
      <t xml:space="preserve"> ml</t>
    </r>
  </si>
  <si>
    <r>
      <t xml:space="preserve">Paquete x </t>
    </r>
    <r>
      <rPr>
        <sz val="10"/>
        <rFont val="Century Schoolbook"/>
        <family val="1"/>
      </rPr>
      <t xml:space="preserve">100 </t>
    </r>
    <r>
      <rPr>
        <sz val="10"/>
        <rFont val="Arial Narrow"/>
        <family val="2"/>
      </rPr>
      <t>Unidades</t>
    </r>
  </si>
  <si>
    <t>Gradilla para pipetas serológicas</t>
  </si>
  <si>
    <t>* Lcda. Jovanny Santos Luna,
  Subdecano
* Bioq. Andrea Hurtado,
  Técnico de Laboratorio</t>
  </si>
  <si>
    <t>Laboratorio de Farmacología y Toxicología.</t>
  </si>
  <si>
    <r>
      <t>Reactivos QDO Rango bajo (</t>
    </r>
    <r>
      <rPr>
        <sz val="10"/>
        <rFont val="Century Schoolbook"/>
        <family val="1"/>
      </rPr>
      <t>25</t>
    </r>
    <r>
      <rPr>
        <sz val="10"/>
        <rFont val="Arial Narrow"/>
        <family val="2"/>
      </rPr>
      <t xml:space="preserve"> viales)</t>
    </r>
  </si>
  <si>
    <r>
      <t>Reactivos QDO Rango alto (</t>
    </r>
    <r>
      <rPr>
        <sz val="10"/>
        <rFont val="Century Schoolbook"/>
        <family val="1"/>
      </rPr>
      <t>25</t>
    </r>
    <r>
      <rPr>
        <sz val="10"/>
        <rFont val="Arial Narrow"/>
        <family val="2"/>
      </rPr>
      <t xml:space="preserve"> viales)</t>
    </r>
  </si>
  <si>
    <r>
      <t xml:space="preserve">Buffer </t>
    </r>
    <r>
      <rPr>
        <sz val="10"/>
        <rFont val="Century Schoolbook"/>
        <family val="1"/>
      </rPr>
      <t>4</t>
    </r>
    <r>
      <rPr>
        <sz val="10"/>
        <rFont val="Arial Narrow"/>
        <family val="2"/>
      </rPr>
      <t xml:space="preserve"> Calibración</t>
    </r>
  </si>
  <si>
    <r>
      <t>Buffer</t>
    </r>
    <r>
      <rPr>
        <sz val="10"/>
        <rFont val="Century Schoolbook"/>
        <family val="1"/>
      </rPr>
      <t xml:space="preserve"> 7</t>
    </r>
    <r>
      <rPr>
        <sz val="10"/>
        <rFont val="Arial Narrow"/>
        <family val="2"/>
      </rPr>
      <t xml:space="preserve"> Calibración</t>
    </r>
  </si>
  <si>
    <r>
      <t xml:space="preserve">Buffer </t>
    </r>
    <r>
      <rPr>
        <sz val="10"/>
        <rFont val="Century Schoolbook"/>
        <family val="1"/>
      </rPr>
      <t>10</t>
    </r>
    <r>
      <rPr>
        <sz val="10"/>
        <rFont val="Arial Narrow"/>
        <family val="2"/>
      </rPr>
      <t xml:space="preserve"> Calibración</t>
    </r>
  </si>
  <si>
    <r>
      <t xml:space="preserve">Cloroformo </t>
    </r>
    <r>
      <rPr>
        <sz val="10"/>
        <rFont val="Century Schoolbook"/>
        <family val="1"/>
      </rPr>
      <t>2,5</t>
    </r>
  </si>
  <si>
    <t>Lts</t>
  </si>
  <si>
    <r>
      <t xml:space="preserve">Acido Clorhídrico </t>
    </r>
    <r>
      <rPr>
        <sz val="10"/>
        <rFont val="Century Schoolbook"/>
        <family val="1"/>
      </rPr>
      <t>2,5</t>
    </r>
    <r>
      <rPr>
        <sz val="10"/>
        <rFont val="Arial Narrow"/>
        <family val="2"/>
      </rPr>
      <t xml:space="preserve"> LTS</t>
    </r>
  </si>
  <si>
    <r>
      <t xml:space="preserve">Acido Sulfúrico </t>
    </r>
    <r>
      <rPr>
        <sz val="10"/>
        <rFont val="Century Schoolbook"/>
        <family val="1"/>
      </rPr>
      <t>2,5</t>
    </r>
    <r>
      <rPr>
        <sz val="10"/>
        <rFont val="Arial Narrow"/>
        <family val="2"/>
      </rPr>
      <t xml:space="preserve"> Lts</t>
    </r>
  </si>
  <si>
    <r>
      <t xml:space="preserve">Cloruro de Bario </t>
    </r>
    <r>
      <rPr>
        <sz val="10"/>
        <rFont val="Century Schoolbook"/>
        <family val="1"/>
      </rPr>
      <t>500</t>
    </r>
    <r>
      <rPr>
        <sz val="10"/>
        <rFont val="Arial Narrow"/>
        <family val="2"/>
      </rPr>
      <t xml:space="preserve"> Gr</t>
    </r>
  </si>
  <si>
    <t>Gr</t>
  </si>
  <si>
    <r>
      <t xml:space="preserve">Silicagel con indicador de humedad </t>
    </r>
    <r>
      <rPr>
        <sz val="10"/>
        <rFont val="Century Schoolbook"/>
        <family val="1"/>
      </rPr>
      <t>2-5</t>
    </r>
    <r>
      <rPr>
        <sz val="10"/>
        <rFont val="Arial Narrow"/>
        <family val="2"/>
      </rPr>
      <t xml:space="preserve"> mm ev.</t>
    </r>
    <r>
      <rPr>
        <sz val="10"/>
        <rFont val="Century Schoolbook"/>
        <family val="1"/>
      </rPr>
      <t>1</t>
    </r>
    <r>
      <rPr>
        <sz val="10"/>
        <rFont val="Arial Narrow"/>
        <family val="2"/>
      </rPr>
      <t xml:space="preserve"> kg</t>
    </r>
  </si>
  <si>
    <t>Kg</t>
  </si>
  <si>
    <r>
      <t xml:space="preserve">Acetaminofén </t>
    </r>
    <r>
      <rPr>
        <sz val="10"/>
        <rFont val="Century Schoolbook"/>
        <family val="1"/>
      </rPr>
      <t>1</t>
    </r>
    <r>
      <rPr>
        <sz val="10"/>
        <rFont val="Arial Narrow"/>
        <family val="2"/>
      </rPr>
      <t xml:space="preserve"> Kg</t>
    </r>
  </si>
  <si>
    <t>Alcohol Potable</t>
  </si>
  <si>
    <t>Galones</t>
  </si>
  <si>
    <r>
      <t xml:space="preserve">Acetato de sodio </t>
    </r>
    <r>
      <rPr>
        <sz val="10"/>
        <rFont val="Century Schoolbook"/>
        <family val="1"/>
      </rPr>
      <t>3</t>
    </r>
    <r>
      <rPr>
        <sz val="10"/>
        <rFont val="Arial Narrow"/>
        <family val="2"/>
      </rPr>
      <t xml:space="preserve"> H</t>
    </r>
    <r>
      <rPr>
        <sz val="10"/>
        <rFont val="Century Schoolbook"/>
        <family val="1"/>
      </rPr>
      <t>2</t>
    </r>
    <r>
      <rPr>
        <sz val="10"/>
        <rFont val="Arial Narrow"/>
        <family val="2"/>
      </rPr>
      <t xml:space="preserve">O ACS </t>
    </r>
    <r>
      <rPr>
        <sz val="10"/>
        <rFont val="Century Schoolbook"/>
        <family val="1"/>
      </rPr>
      <t>500</t>
    </r>
    <r>
      <rPr>
        <sz val="10"/>
        <rFont val="Arial Narrow"/>
        <family val="2"/>
      </rPr>
      <t xml:space="preserve"> GR</t>
    </r>
  </si>
  <si>
    <r>
      <t xml:space="preserve">Nitrato de Plata </t>
    </r>
    <r>
      <rPr>
        <sz val="10"/>
        <rFont val="Century Schoolbook"/>
        <family val="1"/>
      </rPr>
      <t>100</t>
    </r>
    <r>
      <rPr>
        <sz val="10"/>
        <rFont val="Arial Narrow"/>
        <family val="2"/>
      </rPr>
      <t xml:space="preserve"> GR</t>
    </r>
  </si>
  <si>
    <r>
      <t xml:space="preserve">Hidróxido de Sodio </t>
    </r>
    <r>
      <rPr>
        <sz val="10"/>
        <rFont val="Century Schoolbook"/>
        <family val="1"/>
      </rPr>
      <t>1</t>
    </r>
    <r>
      <rPr>
        <sz val="10"/>
        <rFont val="Arial Narrow"/>
        <family val="2"/>
      </rPr>
      <t xml:space="preserve"> kilo</t>
    </r>
  </si>
  <si>
    <r>
      <rPr>
        <b/>
        <sz val="9"/>
        <rFont val="Century Schoolbook"/>
        <family val="1"/>
      </rPr>
      <t>1.-</t>
    </r>
    <r>
      <rPr>
        <sz val="10"/>
        <rFont val="Arial Narrow"/>
        <family val="2"/>
      </rPr>
      <t xml:space="preserve"> Elaborar Planificación Operativa Anual del Subdecanato.
</t>
    </r>
    <r>
      <rPr>
        <b/>
        <sz val="9"/>
        <rFont val="Century Schoolbook"/>
        <family val="1"/>
      </rPr>
      <t>2.-</t>
    </r>
    <r>
      <rPr>
        <sz val="10"/>
        <rFont val="Arial Narrow"/>
        <family val="2"/>
      </rPr>
      <t xml:space="preserve"> Realizar Evaluaciones de la Planificación Operativa Anual del Subdecanato.</t>
    </r>
  </si>
  <si>
    <t>N° de carpetas inventariadas</t>
  </si>
  <si>
    <r>
      <rPr>
        <b/>
        <sz val="9"/>
        <rFont val="Century Schoolbook"/>
        <family val="1"/>
      </rPr>
      <t xml:space="preserve">1.- </t>
    </r>
    <r>
      <rPr>
        <sz val="10"/>
        <rFont val="Arial Narrow"/>
        <family val="2"/>
      </rPr>
      <t>Realizar el inventario documental de carpetas del archivo que reposa en el Subdecanato.</t>
    </r>
  </si>
  <si>
    <r>
      <t xml:space="preserve">
</t>
    </r>
    <r>
      <rPr>
        <b/>
        <sz val="9"/>
        <rFont val="Century Schoolbook"/>
        <family val="1"/>
      </rPr>
      <t>1.-</t>
    </r>
    <r>
      <rPr>
        <sz val="10"/>
        <rFont val="Arial Narrow"/>
        <family val="2"/>
      </rPr>
      <t xml:space="preserve"> Inventario Documental.
</t>
    </r>
  </si>
  <si>
    <r>
      <rPr>
        <b/>
        <sz val="9"/>
        <rFont val="Century Schoolbook"/>
        <family val="1"/>
      </rPr>
      <t>1.-</t>
    </r>
    <r>
      <rPr>
        <sz val="10"/>
        <rFont val="Arial Narrow"/>
        <family val="2"/>
      </rPr>
      <t xml:space="preserve"> Emitir y notificar convocatorias y Actas de Consejo Directivo.</t>
    </r>
  </si>
  <si>
    <t>N° de Convocatorias y actas de Consejo Directivo elaboradas y emitidas</t>
  </si>
  <si>
    <r>
      <rPr>
        <b/>
        <sz val="9"/>
        <rFont val="Century Schoolbook"/>
        <family val="1"/>
      </rPr>
      <t>1.-</t>
    </r>
    <r>
      <rPr>
        <sz val="10"/>
        <rFont val="Arial Narrow"/>
        <family val="2"/>
      </rPr>
      <t xml:space="preserve"> Ordenar y Clasificar la documentación para la convocatoria.
</t>
    </r>
    <r>
      <rPr>
        <b/>
        <sz val="9"/>
        <rFont val="Century Schoolbook"/>
        <family val="1"/>
      </rPr>
      <t>2.-</t>
    </r>
    <r>
      <rPr>
        <sz val="10"/>
        <rFont val="Arial Narrow"/>
        <family val="2"/>
      </rPr>
      <t xml:space="preserve"> Transcribir convocatoria.
</t>
    </r>
    <r>
      <rPr>
        <b/>
        <sz val="9"/>
        <rFont val="Century Schoolbook"/>
        <family val="1"/>
      </rPr>
      <t>3.-</t>
    </r>
    <r>
      <rPr>
        <sz val="10"/>
        <rFont val="Arial Narrow"/>
        <family val="2"/>
      </rPr>
      <t xml:space="preserve"> Convocar previa autorización del señor Decano.
</t>
    </r>
    <r>
      <rPr>
        <b/>
        <sz val="9"/>
        <rFont val="Century Schoolbook"/>
        <family val="1"/>
      </rPr>
      <t>4.-</t>
    </r>
    <r>
      <rPr>
        <sz val="10"/>
        <rFont val="Arial Narrow"/>
        <family val="2"/>
      </rPr>
      <t xml:space="preserve"> Trasladar la Convocatoria con sus respectivos puntos del orden del día a través del correo electrónico a los miembros de Consejo Directivo.
</t>
    </r>
    <r>
      <rPr>
        <b/>
        <sz val="9"/>
        <rFont val="Century Schoolbook"/>
        <family val="1"/>
      </rPr>
      <t>5.-</t>
    </r>
    <r>
      <rPr>
        <sz val="10"/>
        <rFont val="Arial Narrow"/>
        <family val="2"/>
      </rPr>
      <t xml:space="preserve"> Asistir a reuniones de Consejo Directivo debiendo tomar anotaciones de las sesiones.
</t>
    </r>
    <r>
      <rPr>
        <b/>
        <sz val="9"/>
        <rFont val="Century Schoolbook"/>
        <family val="1"/>
      </rPr>
      <t>6.-</t>
    </r>
    <r>
      <rPr>
        <sz val="10"/>
        <rFont val="Arial Narrow"/>
        <family val="2"/>
      </rPr>
      <t xml:space="preserve"> Transcribir el y emitir el Acta resolutiva del Consejo Directivo, para que sea legalizada por el Secretario Abogado y señor Decano.</t>
    </r>
  </si>
  <si>
    <r>
      <rPr>
        <b/>
        <sz val="9"/>
        <rFont val="Century Schoolbook"/>
        <family val="1"/>
      </rPr>
      <t>1.-</t>
    </r>
    <r>
      <rPr>
        <sz val="10"/>
        <rFont val="Arial Narrow"/>
        <family val="2"/>
      </rPr>
      <t xml:space="preserve"> Reporte de emisión y notificación de convocatorias y actas de Consejo Directivo.</t>
    </r>
  </si>
  <si>
    <t>* Ab. Stalin Rodríguez Pérez,
  Secretario-Abogado
* Lic. Lucía Alvarado,
  Anl. de Secretaría</t>
  </si>
  <si>
    <t>Resoluciones emitidas y legalizadas.</t>
  </si>
  <si>
    <t>N° de Resoluciones elaboradas</t>
  </si>
  <si>
    <r>
      <rPr>
        <b/>
        <sz val="9"/>
        <rFont val="Century Schoolbook"/>
        <family val="1"/>
      </rPr>
      <t>1.-</t>
    </r>
    <r>
      <rPr>
        <sz val="10"/>
        <rFont val="Arial Narrow"/>
        <family val="2"/>
      </rPr>
      <t xml:space="preserve"> Preparar, la documentación de Consejo Directivo, para que sea analizada por el Secretario.
</t>
    </r>
    <r>
      <rPr>
        <b/>
        <sz val="9"/>
        <rFont val="Century Schoolbook"/>
        <family val="1"/>
      </rPr>
      <t>2.-</t>
    </r>
    <r>
      <rPr>
        <sz val="10"/>
        <rFont val="Arial Narrow"/>
        <family val="2"/>
      </rPr>
      <t xml:space="preserve"> Analizar la documentación por el Secretario.
</t>
    </r>
    <r>
      <rPr>
        <b/>
        <sz val="9"/>
        <rFont val="Century Schoolbook"/>
        <family val="1"/>
      </rPr>
      <t>3.-</t>
    </r>
    <r>
      <rPr>
        <sz val="10"/>
        <rFont val="Arial Narrow"/>
        <family val="2"/>
      </rPr>
      <t xml:space="preserve"> Elaborar y distribuir las Resoluciones de Consejo Directivo a todos los estamentos internos de la Facultad y externos.
</t>
    </r>
    <r>
      <rPr>
        <b/>
        <sz val="9"/>
        <rFont val="Century Schoolbook"/>
        <family val="1"/>
      </rPr>
      <t>4.-</t>
    </r>
    <r>
      <rPr>
        <sz val="10"/>
        <rFont val="Arial Narrow"/>
        <family val="2"/>
      </rPr>
      <t xml:space="preserve"> Asistir a las sesiones y realizar las anotaciones de la sesión del Consejo Directivo (cuaderno notas).</t>
    </r>
  </si>
  <si>
    <r>
      <rPr>
        <b/>
        <sz val="9"/>
        <rFont val="Century Schoolbook"/>
        <family val="1"/>
      </rPr>
      <t>1.-</t>
    </r>
    <r>
      <rPr>
        <sz val="10"/>
        <rFont val="Arial Narrow"/>
        <family val="2"/>
      </rPr>
      <t xml:space="preserve"> Reporte de elaboración y notificación de resoluciones de Consejo Directivo.</t>
    </r>
  </si>
  <si>
    <r>
      <rPr>
        <b/>
        <sz val="9"/>
        <rFont val="Century Schoolbook"/>
        <family val="1"/>
      </rPr>
      <t>3.-</t>
    </r>
    <r>
      <rPr>
        <sz val="10"/>
        <rFont val="Arial Narrow"/>
        <family val="2"/>
      </rPr>
      <t xml:space="preserve"> Emitir informes jurídicos de los procesos disciplinarios, académicos y /o administrativos de la Facultad.</t>
    </r>
  </si>
  <si>
    <t>Informes jurídicos de los procesos disciplinarios académicos y/o administrativos de la Facultad emitidos.</t>
  </si>
  <si>
    <t>N° de procesos disciplinarios, académicos y administrativos emitidos</t>
  </si>
  <si>
    <r>
      <rPr>
        <b/>
        <sz val="9"/>
        <rFont val="Century Schoolbook"/>
        <family val="1"/>
      </rPr>
      <t>1.-</t>
    </r>
    <r>
      <rPr>
        <sz val="10"/>
        <rFont val="Arial Narrow"/>
        <family val="2"/>
      </rPr>
      <t xml:space="preserve"> Elaborar informes internos de criterios y asesoría legal de procesos disciplinarios, académicos y/o administrativos.</t>
    </r>
  </si>
  <si>
    <r>
      <rPr>
        <b/>
        <sz val="9"/>
        <rFont val="Century Schoolbook"/>
        <family val="1"/>
      </rPr>
      <t>1.-</t>
    </r>
    <r>
      <rPr>
        <sz val="10"/>
        <rFont val="Arial Narrow"/>
        <family val="2"/>
      </rPr>
      <t xml:space="preserve"> Reporte de informes jurídicos de los procesos disciplinarios, académicos y/o administrativo de Facultad emitidos.</t>
    </r>
  </si>
  <si>
    <t>* Ab. Stalin Rodríguez Pérez,
  Secretario-Abogado</t>
  </si>
  <si>
    <r>
      <rPr>
        <b/>
        <sz val="9"/>
        <rFont val="Century Schoolbook"/>
        <family val="1"/>
      </rPr>
      <t>4.-</t>
    </r>
    <r>
      <rPr>
        <sz val="10"/>
        <rFont val="Arial Narrow"/>
        <family val="2"/>
      </rPr>
      <t xml:space="preserve"> Presentar la Planificación Operativa Anual y Evaluación de la Planificación Operativa Anual.</t>
    </r>
  </si>
  <si>
    <t>Planificación Operativa Anual y Evaluación de la Planificación Operativa anual entregadas oportunamente.</t>
  </si>
  <si>
    <t>N° de planificaciones y evaluaciones entregadas POA elaborados</t>
  </si>
  <si>
    <r>
      <rPr>
        <b/>
        <sz val="9"/>
        <rFont val="Century Schoolbook"/>
        <family val="1"/>
      </rPr>
      <t>1.-</t>
    </r>
    <r>
      <rPr>
        <sz val="10"/>
        <rFont val="Arial Narrow"/>
        <family val="2"/>
      </rPr>
      <t xml:space="preserve"> Elaborar e implementar y efectuar seguimiento al plan operativo de Secretaría.
</t>
    </r>
    <r>
      <rPr>
        <b/>
        <sz val="9"/>
        <rFont val="Century Schoolbook"/>
        <family val="1"/>
      </rPr>
      <t>2.-</t>
    </r>
    <r>
      <rPr>
        <sz val="10"/>
        <rFont val="Arial Narrow"/>
        <family val="2"/>
      </rPr>
      <t xml:space="preserve"> Realizar evaluaciones al POA.</t>
    </r>
  </si>
  <si>
    <r>
      <rPr>
        <b/>
        <sz val="9"/>
        <rFont val="Century Schoolbook"/>
        <family val="1"/>
      </rPr>
      <t>1.-</t>
    </r>
    <r>
      <rPr>
        <sz val="10"/>
        <rFont val="Arial Narrow"/>
        <family val="2"/>
      </rPr>
      <t xml:space="preserve"> Plan Operativo y evaluación del POA.</t>
    </r>
  </si>
  <si>
    <t>* Lic. Lucía Alvarado,
  Anl. de Secretaría</t>
  </si>
  <si>
    <r>
      <rPr>
        <b/>
        <sz val="9"/>
        <rFont val="Century Schoolbook"/>
        <family val="1"/>
      </rPr>
      <t>5.-</t>
    </r>
    <r>
      <rPr>
        <sz val="10"/>
        <rFont val="Arial Narrow"/>
        <family val="2"/>
      </rPr>
      <t xml:space="preserve"> Emitir y/o legalizar certificaciones de la Facultad.</t>
    </r>
  </si>
  <si>
    <t>Certificados de la Facultad emitidos y/o legalizados.</t>
  </si>
  <si>
    <r>
      <rPr>
        <b/>
        <sz val="9"/>
        <rFont val="Century Schoolbook"/>
        <family val="1"/>
      </rPr>
      <t>1.-</t>
    </r>
    <r>
      <rPr>
        <sz val="10"/>
        <rFont val="Arial Narrow"/>
        <family val="2"/>
      </rPr>
      <t xml:space="preserve"> Receptar, ingresar y distribuir las certificaciones de procesos administrativos y académicos.
</t>
    </r>
    <r>
      <rPr>
        <b/>
        <sz val="9"/>
        <rFont val="Century Schoolbook"/>
        <family val="1"/>
      </rPr>
      <t>2.-</t>
    </r>
    <r>
      <rPr>
        <sz val="10"/>
        <rFont val="Arial Narrow"/>
        <family val="2"/>
      </rPr>
      <t xml:space="preserve"> Compulsas, reproducción de documentos oficiales.</t>
    </r>
  </si>
  <si>
    <r>
      <rPr>
        <b/>
        <sz val="9"/>
        <rFont val="Century Schoolbook"/>
        <family val="1"/>
      </rPr>
      <t>1.-</t>
    </r>
    <r>
      <rPr>
        <sz val="10"/>
        <rFont val="Arial Narrow"/>
        <family val="2"/>
      </rPr>
      <t xml:space="preserve"> Registro de certificaciones emitidas.</t>
    </r>
  </si>
  <si>
    <r>
      <rPr>
        <b/>
        <sz val="9"/>
        <rFont val="Century Schoolbook"/>
        <family val="1"/>
      </rPr>
      <t>6.-</t>
    </r>
    <r>
      <rPr>
        <sz val="10"/>
        <rFont val="Arial Narrow"/>
        <family val="2"/>
      </rPr>
      <t xml:space="preserve"> Organizar el Archivo Intermedio.</t>
    </r>
  </si>
  <si>
    <t>N° de Carpetas inventariadas</t>
  </si>
  <si>
    <r>
      <rPr>
        <b/>
        <sz val="9"/>
        <rFont val="Century Schoolbook"/>
        <family val="1"/>
      </rPr>
      <t>1.-</t>
    </r>
    <r>
      <rPr>
        <sz val="10"/>
        <rFont val="Arial Narrow"/>
        <family val="2"/>
      </rPr>
      <t xml:space="preserve"> Recibir, ingresar al sistema.
</t>
    </r>
    <r>
      <rPr>
        <b/>
        <sz val="9"/>
        <rFont val="Century Schoolbook"/>
        <family val="1"/>
      </rPr>
      <t>2.-</t>
    </r>
    <r>
      <rPr>
        <sz val="10"/>
        <rFont val="Arial Narrow"/>
        <family val="2"/>
      </rPr>
      <t xml:space="preserve"> Clasificar, elaborar y archivar los informes de criterios y asesoría legales.</t>
    </r>
  </si>
  <si>
    <t>* Ab. Stalin Rodríguez Pérez,
  Secretario-Abogado
* Sr. Pedro Jiménez,
  Aux. Administrativo</t>
  </si>
  <si>
    <r>
      <rPr>
        <b/>
        <sz val="9"/>
        <rFont val="Century Schoolbook"/>
        <family val="1"/>
      </rPr>
      <t>7.-</t>
    </r>
    <r>
      <rPr>
        <sz val="10"/>
        <rFont val="Arial Narrow"/>
        <family val="2"/>
      </rPr>
      <t xml:space="preserve"> Registrar y distribuir la correspondencia interna y externa de la Facultad.</t>
    </r>
  </si>
  <si>
    <t>* Ab. Stalin Rodríguez,
* Lucia Alvarado,
* Anl. Secretaría
* Pedro Jiménez,
  Aux. Administrativo</t>
  </si>
  <si>
    <t>ALIMENTOS</t>
  </si>
  <si>
    <t>Ejecución de los procesos académicos realizados.</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</si>
  <si>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</si>
  <si>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Distributivo académico y horarios.
</t>
    </r>
    <r>
      <rPr>
        <b/>
        <sz val="9"/>
        <rFont val="Century Schoolbook"/>
        <family val="1"/>
      </rPr>
      <t>2.-</t>
    </r>
    <r>
      <rPr>
        <sz val="10"/>
        <rFont val="Arial Narrow"/>
        <family val="2"/>
      </rPr>
      <t xml:space="preserve"> Reporte del estado actual de la coordinación a la ejecución de los procesos académicos.
</t>
    </r>
    <r>
      <rPr>
        <b/>
        <sz val="9"/>
        <rFont val="Century Schoolbook"/>
        <family val="1"/>
      </rPr>
      <t>3.-</t>
    </r>
    <r>
      <rPr>
        <sz val="10"/>
        <rFont val="Arial Narrow"/>
        <family val="2"/>
      </rPr>
      <t xml:space="preserve"> Comunicaciones Recibidas y Entregadas.</t>
    </r>
  </si>
  <si>
    <t>* Ing. José Humberto Ayala Armijos,
  Coordinador</t>
  </si>
  <si>
    <r>
      <rPr>
        <b/>
        <sz val="9"/>
        <rFont val="Century Schoolbook"/>
        <family val="1"/>
      </rPr>
      <t>2.-</t>
    </r>
    <r>
      <rPr>
        <sz val="10"/>
        <rFont val="Arial Narrow"/>
        <family val="2"/>
      </rPr>
      <t xml:space="preserve"> Dar seguimiento de documentos de planificación académica y curricular.</t>
    </r>
  </si>
  <si>
    <t>Documentos de planificación académica y curricular.</t>
  </si>
  <si>
    <t>N° de Informe de resultado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</si>
  <si>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la nomina de docentes responsables de los indicadores al HCD, para su aprobación.
</t>
    </r>
    <r>
      <rPr>
        <b/>
        <sz val="9"/>
        <rFont val="Century Schoolbook"/>
        <family val="1"/>
      </rPr>
      <t>3.-</t>
    </r>
    <r>
      <rPr>
        <sz val="10"/>
        <rFont val="Arial Narrow"/>
        <family val="2"/>
      </rPr>
      <t xml:space="preserve"> Socializar las resolución y conformación de equipos de trabajo para los indicadores de gestión de la calidad.</t>
    </r>
  </si>
  <si>
    <r>
      <rPr>
        <b/>
        <sz val="9"/>
        <rFont val="Century Schoolbook"/>
        <family val="1"/>
      </rPr>
      <t>1.-</t>
    </r>
    <r>
      <rPr>
        <sz val="10"/>
        <rFont val="Arial Narrow"/>
        <family val="2"/>
      </rPr>
      <t xml:space="preserve"> Oficio de designación.
</t>
    </r>
    <r>
      <rPr>
        <b/>
        <sz val="9"/>
        <rFont val="Century Schoolbook"/>
        <family val="1"/>
      </rPr>
      <t>2.-</t>
    </r>
    <r>
      <rPr>
        <sz val="10"/>
        <rFont val="Arial Narrow"/>
        <family val="2"/>
      </rPr>
      <t xml:space="preserve"> Resolución de HCD.
</t>
    </r>
    <r>
      <rPr>
        <b/>
        <sz val="9"/>
        <rFont val="Century Schoolbook"/>
        <family val="1"/>
      </rPr>
      <t>3.-</t>
    </r>
    <r>
      <rPr>
        <sz val="10"/>
        <rFont val="Arial Narrow"/>
        <family val="2"/>
      </rPr>
      <t xml:space="preserve"> Informe de cumplimiento de indicadores.
</t>
    </r>
    <r>
      <rPr>
        <b/>
        <sz val="9"/>
        <rFont val="Century Schoolbook"/>
        <family val="1"/>
      </rPr>
      <t>4.-</t>
    </r>
    <r>
      <rPr>
        <sz val="10"/>
        <rFont val="Arial Narrow"/>
        <family val="2"/>
      </rPr>
      <t xml:space="preserve"> Informe final de evaluación.</t>
    </r>
  </si>
  <si>
    <t>OEI 4</t>
  </si>
  <si>
    <t>“Ejecutar una radical reforma curricular que mejore la pertinencia, calidad y relevancia de la oferta académica de tercer nivel”</t>
  </si>
  <si>
    <r>
      <rPr>
        <b/>
        <sz val="9"/>
        <rFont val="Century Schoolbook"/>
        <family val="1"/>
      </rPr>
      <t>3.-</t>
    </r>
    <r>
      <rPr>
        <sz val="10"/>
        <rFont val="Arial Narrow"/>
        <family val="2"/>
      </rPr>
      <t xml:space="preserve"> Entregar la Planificación Operativa Anual y Evaluación de la Planificación Operativa Anual.</t>
    </r>
  </si>
  <si>
    <r>
      <rPr>
        <b/>
        <sz val="9"/>
        <rFont val="Century Schoolbook"/>
        <family val="1"/>
      </rPr>
      <t>1.-</t>
    </r>
    <r>
      <rPr>
        <sz val="10"/>
        <rFont val="Arial Narrow"/>
        <family val="2"/>
      </rPr>
      <t xml:space="preserve"> Elaborar la Planificación Operativa Anual de la carrera
</t>
    </r>
    <r>
      <rPr>
        <b/>
        <sz val="9"/>
        <rFont val="Century Schoolbook"/>
        <family val="1"/>
      </rPr>
      <t>2.-</t>
    </r>
    <r>
      <rPr>
        <sz val="10"/>
        <rFont val="Arial Narrow"/>
        <family val="2"/>
      </rPr>
      <t xml:space="preserve"> Realizar Evaluaciones de la Planificación Operativa Anual de la carrera.</t>
    </r>
  </si>
  <si>
    <r>
      <rPr>
        <b/>
        <sz val="9"/>
        <rFont val="Century Schoolbook"/>
        <family val="1"/>
      </rPr>
      <t>1.-</t>
    </r>
    <r>
      <rPr>
        <sz val="10"/>
        <rFont val="Arial Narrow"/>
        <family val="2"/>
      </rPr>
      <t xml:space="preserve"> Plan Operativo Anual.
</t>
    </r>
    <r>
      <rPr>
        <b/>
        <sz val="9"/>
        <rFont val="Century Schoolbook"/>
        <family val="1"/>
      </rPr>
      <t>2.-</t>
    </r>
    <r>
      <rPr>
        <sz val="10"/>
        <rFont val="Arial Narrow"/>
        <family val="2"/>
      </rPr>
      <t xml:space="preserve"> Evaluación del POA.</t>
    </r>
  </si>
  <si>
    <r>
      <rPr>
        <b/>
        <sz val="9"/>
        <rFont val="Century Schoolbook"/>
        <family val="1"/>
      </rPr>
      <t>4.-</t>
    </r>
    <r>
      <rPr>
        <sz val="10"/>
        <rFont val="Arial Narrow"/>
        <family val="2"/>
      </rPr>
      <t xml:space="preserve"> Presentar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</si>
  <si>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supervisadas.</t>
  </si>
  <si>
    <t>N° de proyectos de investigación y vinculación con la sociedad presentados</t>
  </si>
  <si>
    <r>
      <rPr>
        <b/>
        <sz val="9"/>
        <color theme="1"/>
        <rFont val="Century Schoolbook"/>
        <family val="1"/>
      </rPr>
      <t>1.-</t>
    </r>
    <r>
      <rPr>
        <sz val="10"/>
        <color theme="1"/>
        <rFont val="Arial Narrow"/>
        <family val="2"/>
      </rPr>
      <t xml:space="preserve"> Asistir a reuniones de trabajo con el equipo de vinculación.
</t>
    </r>
    <r>
      <rPr>
        <b/>
        <sz val="9"/>
        <rFont val="Century Schoolbook"/>
        <family val="1"/>
      </rPr>
      <t>2.-</t>
    </r>
    <r>
      <rPr>
        <sz val="10"/>
        <rFont val="Arial Narrow"/>
        <family val="2"/>
      </rPr>
      <t xml:space="preserve"> Planificar</t>
    </r>
    <r>
      <rPr>
        <sz val="10"/>
        <color theme="1"/>
        <rFont val="Arial Narrow"/>
        <family val="2"/>
      </rPr>
      <t xml:space="preserve"> y ejecutar el proyecto de vinculación.
</t>
    </r>
    <r>
      <rPr>
        <b/>
        <sz val="9"/>
        <color theme="1"/>
        <rFont val="Century Schoolbook"/>
        <family val="1"/>
      </rPr>
      <t>3.-</t>
    </r>
    <r>
      <rPr>
        <sz val="10"/>
        <color theme="1"/>
        <rFont val="Arial Narrow"/>
        <family val="2"/>
      </rPr>
      <t xml:space="preserve"> Presentar informe </t>
    </r>
    <r>
      <rPr>
        <sz val="10"/>
        <color theme="1"/>
        <rFont val="Arial Narrow"/>
        <family val="2"/>
      </rPr>
      <t>de avance o cierre de proyecto de vinculación.</t>
    </r>
  </si>
  <si>
    <r>
      <rPr>
        <b/>
        <sz val="9"/>
        <color theme="1"/>
        <rFont val="Century Schoolbook"/>
        <family val="1"/>
      </rPr>
      <t>1.-</t>
    </r>
    <r>
      <rPr>
        <sz val="10"/>
        <color theme="1"/>
        <rFont val="Arial Narrow"/>
        <family val="2"/>
      </rPr>
      <t xml:space="preserve"> Hojas de asistencia a reuniones de trabajo con el equipo de vinculación.
</t>
    </r>
    <r>
      <rPr>
        <b/>
        <sz val="9"/>
        <color theme="1"/>
        <rFont val="Century Schoolbook"/>
        <family val="1"/>
      </rPr>
      <t>2.-</t>
    </r>
    <r>
      <rPr>
        <sz val="10"/>
        <color theme="1"/>
        <rFont val="Arial Narrow"/>
        <family val="2"/>
      </rPr>
      <t xml:space="preserve"> Informe de avance del proyecto de vinculación.
</t>
    </r>
    <r>
      <rPr>
        <b/>
        <sz val="9"/>
        <color theme="1"/>
        <rFont val="Century Schoolbook"/>
        <family val="1"/>
      </rPr>
      <t>3.-</t>
    </r>
    <r>
      <rPr>
        <sz val="10"/>
        <color theme="1"/>
        <rFont val="Arial Narrow"/>
        <family val="2"/>
      </rPr>
      <t xml:space="preserve"> Reporte de supervisión a la presentación de propuestas de procesos de investigación y vinculación con la sociedad.</t>
    </r>
  </si>
  <si>
    <r>
      <rPr>
        <b/>
        <sz val="9"/>
        <rFont val="Century Schoolbook"/>
        <family val="1"/>
      </rPr>
      <t>5.-</t>
    </r>
    <r>
      <rPr>
        <sz val="10"/>
        <rFont val="Arial Narrow"/>
        <family val="2"/>
      </rPr>
      <t xml:space="preserve"> Apoyar el archivo de gestión.</t>
    </r>
  </si>
  <si>
    <t>N° de documentos organizados en el archivo de la carrera</t>
  </si>
  <si>
    <r>
      <rPr>
        <b/>
        <sz val="9"/>
        <rFont val="Century Schoolbook"/>
        <family val="1"/>
      </rPr>
      <t>1.-</t>
    </r>
    <r>
      <rPr>
        <sz val="10"/>
        <rFont val="Arial Narrow"/>
        <family val="2"/>
      </rPr>
      <t xml:space="preserve"> Receptar, clasificar y distribuir la correspondencia interna y externa.
</t>
    </r>
    <r>
      <rPr>
        <b/>
        <sz val="9"/>
        <rFont val="Century Schoolbook"/>
        <family val="1"/>
      </rPr>
      <t>2.-</t>
    </r>
    <r>
      <rPr>
        <sz val="10"/>
        <rFont val="Arial Narrow"/>
        <family val="2"/>
      </rPr>
      <t xml:space="preserve"> Elaborar y distribuir la correspondencia.
</t>
    </r>
    <r>
      <rPr>
        <b/>
        <sz val="9"/>
        <rFont val="Century Schoolbook"/>
        <family val="1"/>
      </rPr>
      <t>3.-</t>
    </r>
    <r>
      <rPr>
        <sz val="10"/>
        <rFont val="Arial Narrow"/>
        <family val="2"/>
      </rPr>
      <t xml:space="preserve"> Atender al usuario interno y externo.
</t>
    </r>
    <r>
      <rPr>
        <b/>
        <sz val="9"/>
        <rFont val="Century Schoolbook"/>
        <family val="1"/>
      </rPr>
      <t>4.-</t>
    </r>
    <r>
      <rPr>
        <sz val="10"/>
        <rFont val="Arial Narrow"/>
        <family val="2"/>
      </rPr>
      <t xml:space="preserve"> Elaborar registros de control de asistencia de reuniones de trabajo, convocadas por la coordinadora de carrera.
</t>
    </r>
    <r>
      <rPr>
        <b/>
        <sz val="9"/>
        <rFont val="Century Schoolbook"/>
        <family val="1"/>
      </rPr>
      <t>5.-</t>
    </r>
    <r>
      <rPr>
        <sz val="10"/>
        <rFont val="Arial Narrow"/>
        <family val="2"/>
      </rPr>
      <t xml:space="preserve"> Receptar Syllabus impresos.
</t>
    </r>
    <r>
      <rPr>
        <b/>
        <sz val="9"/>
        <rFont val="Century Schoolbook"/>
        <family val="1"/>
      </rPr>
      <t>6.-</t>
    </r>
    <r>
      <rPr>
        <sz val="10"/>
        <rFont val="Arial Narrow"/>
        <family val="2"/>
      </rPr>
      <t xml:space="preserve"> Receptar los reportes de avances académicos impresos.
</t>
    </r>
    <r>
      <rPr>
        <b/>
        <sz val="9"/>
        <rFont val="Century Schoolbook"/>
        <family val="1"/>
      </rPr>
      <t>7.-</t>
    </r>
    <r>
      <rPr>
        <sz val="10"/>
        <rFont val="Arial Narrow"/>
        <family val="2"/>
      </rPr>
      <t xml:space="preserve"> Receptar autoevaluación docente.</t>
    </r>
  </si>
  <si>
    <r>
      <rPr>
        <b/>
        <sz val="9"/>
        <rFont val="Century Schoolbook"/>
        <family val="1"/>
      </rPr>
      <t>1.-</t>
    </r>
    <r>
      <rPr>
        <sz val="10"/>
        <rFont val="Arial Narrow"/>
        <family val="2"/>
      </rPr>
      <t xml:space="preserve"> Archivo general de la Carrera de Ingeniería en Alimentos.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Oficios.
</t>
    </r>
    <r>
      <rPr>
        <b/>
        <sz val="9"/>
        <rFont val="Century Schoolbook"/>
        <family val="1"/>
      </rPr>
      <t>5.-</t>
    </r>
    <r>
      <rPr>
        <sz val="10"/>
        <rFont val="Arial Narrow"/>
        <family val="2"/>
      </rPr>
      <t xml:space="preserve"> Circulares.
</t>
    </r>
    <r>
      <rPr>
        <b/>
        <sz val="9"/>
        <rFont val="Century Schoolbook"/>
        <family val="1"/>
      </rPr>
      <t>6.-</t>
    </r>
    <r>
      <rPr>
        <sz val="10"/>
        <rFont val="Arial Narrow"/>
        <family val="2"/>
      </rPr>
      <t xml:space="preserve"> Libro de correspondencia.
</t>
    </r>
    <r>
      <rPr>
        <b/>
        <sz val="9"/>
        <rFont val="Century Schoolbook"/>
        <family val="1"/>
      </rPr>
      <t>7.-</t>
    </r>
    <r>
      <rPr>
        <sz val="10"/>
        <rFont val="Arial Narrow"/>
        <family val="2"/>
      </rPr>
      <t xml:space="preserve"> Registro atención al usuario interno externo.</t>
    </r>
  </si>
  <si>
    <t xml:space="preserve">BIOQUIMICA Y FARMACIA </t>
  </si>
  <si>
    <r>
      <rPr>
        <b/>
        <sz val="9"/>
        <rFont val="Century Schoolbook"/>
        <family val="1"/>
      </rPr>
      <t>1.-</t>
    </r>
    <r>
      <rPr>
        <b/>
        <sz val="10"/>
        <rFont val="Arial Narrow"/>
        <family val="2"/>
      </rPr>
      <t xml:space="preserve"> </t>
    </r>
    <r>
      <rPr>
        <sz val="10"/>
        <rFont val="Arial Narrow"/>
        <family val="2"/>
      </rPr>
      <t>Ejecutar los procesos académicos.</t>
    </r>
  </si>
  <si>
    <t>Ejecución de los procesos académicos planificados.</t>
  </si>
  <si>
    <r>
      <rPr>
        <b/>
        <sz val="9"/>
        <rFont val="Century Schoolbook"/>
        <family val="1"/>
      </rPr>
      <t>1.-</t>
    </r>
    <r>
      <rPr>
        <sz val="10"/>
        <rFont val="Arial Narrow"/>
        <family val="2"/>
      </rPr>
      <t xml:space="preserve"> Elaborar, de acuerdo a las directrices de las autoridades, los distributivos académicos y horarios y remitir al Subdecanato.
</t>
    </r>
    <r>
      <rPr>
        <b/>
        <sz val="9"/>
        <rFont val="Century Schoolbook"/>
        <family val="1"/>
      </rPr>
      <t>2.-</t>
    </r>
    <r>
      <rPr>
        <sz val="10"/>
        <rFont val="Arial Narrow"/>
        <family val="2"/>
      </rPr>
      <t xml:space="preserve"> Elaborar comunicaciones para trámites administrativos desde la Coordinación de Carrera.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</si>
  <si>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r>
      <rPr>
        <b/>
        <sz val="9"/>
        <rFont val="Century Schoolbook"/>
        <family val="1"/>
      </rPr>
      <t>1.-</t>
    </r>
    <r>
      <rPr>
        <sz val="10"/>
        <rFont val="Arial Narrow"/>
        <family val="2"/>
      </rPr>
      <t xml:space="preserve"> Reporte del estado actual de la coordinación a la ejecución de los procesos académicos.
</t>
    </r>
    <r>
      <rPr>
        <b/>
        <sz val="9"/>
        <rFont val="Century Schoolbook"/>
        <family val="1"/>
      </rPr>
      <t>2.-</t>
    </r>
    <r>
      <rPr>
        <sz val="10"/>
        <rFont val="Arial Narrow"/>
        <family val="2"/>
      </rPr>
      <t xml:space="preserve"> Comunicaciones Recibidas y Entregadas.</t>
    </r>
  </si>
  <si>
    <t>* Dr. Víctor Hugo González,
  Coordinador
* Lcda. Mary Alvarado Salazar,
  Analista Académico
* Docentes de Colectivos de Carrera</t>
  </si>
  <si>
    <r>
      <rPr>
        <b/>
        <sz val="9"/>
        <rFont val="Century Schoolbook"/>
        <family val="1"/>
      </rPr>
      <t>2.</t>
    </r>
    <r>
      <rPr>
        <sz val="9"/>
        <rFont val="Century Schoolbook"/>
        <family val="1"/>
      </rPr>
      <t>-</t>
    </r>
    <r>
      <rPr>
        <sz val="10"/>
        <rFont val="Arial Narrow"/>
        <family val="2"/>
      </rPr>
      <t xml:space="preserve"> Desarrollar el logro de resultados o avances de procesos de Investigación y de vinculación con la sociedad.</t>
    </r>
  </si>
  <si>
    <t>Logro de resultados o avances de procesos de Investigación y de vinculación con la sociedad desarrollados.</t>
  </si>
  <si>
    <t>N° de matrices de Proyectos de vinculación y de investigación</t>
  </si>
  <si>
    <t>* Dr. Víctor Hugo González,
  Coordinador de la Carrera
* Docentes de Colectivos de Carrera</t>
  </si>
  <si>
    <r>
      <rPr>
        <b/>
        <sz val="9"/>
        <rFont val="Century Schoolbook"/>
        <family val="1"/>
      </rPr>
      <t>3.-</t>
    </r>
    <r>
      <rPr>
        <b/>
        <sz val="10"/>
        <rFont val="Arial Narrow"/>
        <family val="2"/>
      </rPr>
      <t xml:space="preserve"> </t>
    </r>
    <r>
      <rPr>
        <sz val="10"/>
        <rFont val="Arial Narrow"/>
        <family val="2"/>
      </rPr>
      <t>Elaborar documentos de planificación académica y curricular.</t>
    </r>
  </si>
  <si>
    <t>Documentos de planificación académica y curricular elaborados.</t>
  </si>
  <si>
    <t>N° de documentos elaborados</t>
  </si>
  <si>
    <r>
      <rPr>
        <b/>
        <sz val="9"/>
        <rFont val="Century Schoolbook"/>
        <family val="1"/>
      </rPr>
      <t>1.-</t>
    </r>
    <r>
      <rPr>
        <sz val="10"/>
        <rFont val="Arial Narrow"/>
        <family val="2"/>
      </rPr>
      <t xml:space="preserve"> Elaborar las guías de los resultados de aprendizaje en las practica de vinculación y preprofesionales.
</t>
    </r>
    <r>
      <rPr>
        <b/>
        <sz val="9"/>
        <rFont val="Century Schoolbook"/>
        <family val="1"/>
      </rPr>
      <t>2.-</t>
    </r>
    <r>
      <rPr>
        <sz val="10"/>
        <rFont val="Arial Narrow"/>
        <family val="2"/>
      </rPr>
      <t xml:space="preserve"> Diseñar esquema de contenidos del proyecto integrador de saberes para aplicarse en la carrera regularizada y rediseñada.
</t>
    </r>
    <r>
      <rPr>
        <b/>
        <sz val="9"/>
        <rFont val="Century Schoolbook"/>
        <family val="1"/>
      </rPr>
      <t>3.-</t>
    </r>
    <r>
      <rPr>
        <sz val="10"/>
        <rFont val="Arial Narrow"/>
        <family val="2"/>
      </rPr>
      <t xml:space="preserve"> Diseñar el guion esquemático para operativizar el proceso de titulación en las modalidades declaradas por la carrera de conformidad con el Reglamento y guía de titulación de la UTMACH.</t>
    </r>
  </si>
  <si>
    <r>
      <rPr>
        <b/>
        <sz val="9"/>
        <rFont val="Century Schoolbook"/>
        <family val="1"/>
      </rPr>
      <t>5.-</t>
    </r>
    <r>
      <rPr>
        <sz val="10"/>
        <rFont val="Arial Narrow"/>
        <family val="2"/>
      </rPr>
      <t xml:space="preserve"> Organizar el Archivo de gestión.</t>
    </r>
  </si>
  <si>
    <t>N° de carpetas inventariadas registradas en el Inventario documental</t>
  </si>
  <si>
    <r>
      <rPr>
        <b/>
        <sz val="9"/>
        <rFont val="Century Schoolbook"/>
        <family val="1"/>
      </rPr>
      <t>1.-</t>
    </r>
    <r>
      <rPr>
        <sz val="10"/>
        <rFont val="Arial Narrow"/>
        <family val="2"/>
      </rPr>
      <t xml:space="preserve"> Realizar el inventario documental de carpetas del archivo que reposa en la Carrera.</t>
    </r>
  </si>
  <si>
    <t>ENFERMERÍA</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</si>
  <si>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de Enfermería.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</si>
  <si>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Lic. Sandra Falconí Peláez,
  Coordinadora de la carrera de Enfermería</t>
  </si>
  <si>
    <t>Seguimiento a documentos de planificación académica y curricular.</t>
  </si>
  <si>
    <t>N° de Informes de resultado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</si>
  <si>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de nomina de docentes responsables de los indicadores al HCD, para su aprobación.
</t>
    </r>
    <r>
      <rPr>
        <b/>
        <sz val="9"/>
        <rFont val="Century Schoolbook"/>
        <family val="1"/>
      </rPr>
      <t>3.-</t>
    </r>
    <r>
      <rPr>
        <sz val="10"/>
        <rFont val="Arial Narrow"/>
        <family val="2"/>
      </rPr>
      <t xml:space="preserve"> Socializar la resolución y conformación de equipos de trabajo para los indicadores de gestión de la calidad.</t>
    </r>
  </si>
  <si>
    <r>
      <rPr>
        <b/>
        <sz val="9"/>
        <rFont val="Century Schoolbook"/>
        <family val="1"/>
      </rPr>
      <t>3.-</t>
    </r>
    <r>
      <rPr>
        <sz val="10"/>
        <rFont val="Arial Narrow"/>
        <family val="2"/>
      </rPr>
      <t xml:space="preserve"> Entregar la Planificación Operativa anual y Evaluación de la Planificación Operativa Anual.</t>
    </r>
  </si>
  <si>
    <t>Propuestas de procesos de investigación y vinculación con la sociedad ante las instancias encargadas de emitir las directrices a nivel institucional presentadas.</t>
  </si>
  <si>
    <r>
      <rPr>
        <b/>
        <sz val="9"/>
        <rFont val="Century Schoolbook"/>
        <family val="1"/>
      </rPr>
      <t>1.-</t>
    </r>
    <r>
      <rPr>
        <sz val="10"/>
        <rFont val="Arial Narrow"/>
        <family val="2"/>
      </rPr>
      <t xml:space="preserve"> Asistir a reuniones de trabajo con el equipo de vinculación con la sociedad.
</t>
    </r>
    <r>
      <rPr>
        <b/>
        <sz val="9"/>
        <rFont val="Century Schoolbook"/>
        <family val="1"/>
      </rPr>
      <t>2.-</t>
    </r>
    <r>
      <rPr>
        <sz val="10"/>
        <rFont val="Arial Narrow"/>
        <family val="2"/>
      </rPr>
      <t xml:space="preserve"> Planificar y ejecutar el proyecto de vinculación con la sociedad.
</t>
    </r>
    <r>
      <rPr>
        <b/>
        <sz val="9"/>
        <rFont val="Century Schoolbook"/>
        <family val="1"/>
      </rPr>
      <t>3.-</t>
    </r>
    <r>
      <rPr>
        <sz val="10"/>
        <rFont val="Arial Narrow"/>
        <family val="2"/>
      </rPr>
      <t xml:space="preserve"> Presentar informe de avance o cierre de proyecto de vinculación con la sociedad.</t>
    </r>
  </si>
  <si>
    <r>
      <rPr>
        <b/>
        <sz val="9"/>
        <rFont val="Century Schoolbook"/>
        <family val="1"/>
      </rPr>
      <t>1.-</t>
    </r>
    <r>
      <rPr>
        <sz val="10"/>
        <rFont val="Arial Narrow"/>
        <family val="2"/>
      </rPr>
      <t xml:space="preserve"> Hojas de asistencia a reuniones de trabajo con el equipo de vinculación con la sociedad.
</t>
    </r>
    <r>
      <rPr>
        <b/>
        <sz val="9"/>
        <rFont val="Century Schoolbook"/>
        <family val="1"/>
      </rPr>
      <t>2.-</t>
    </r>
    <r>
      <rPr>
        <sz val="10"/>
        <rFont val="Arial Narrow"/>
        <family val="2"/>
      </rPr>
      <t xml:space="preserve"> Informe de avance del proyecto de vinculación con la sociedad.
</t>
    </r>
    <r>
      <rPr>
        <b/>
        <sz val="9"/>
        <rFont val="Century Schoolbook"/>
        <family val="1"/>
      </rPr>
      <t>3.-</t>
    </r>
    <r>
      <rPr>
        <sz val="10"/>
        <rFont val="Arial Narrow"/>
        <family val="2"/>
      </rPr>
      <t xml:space="preserve"> Reporte de supervisión a la presentación de propuestas de procesos de investigación y vinculación con la sociedad.</t>
    </r>
  </si>
  <si>
    <r>
      <rPr>
        <b/>
        <sz val="9"/>
        <rFont val="Century Schoolbook"/>
        <family val="1"/>
      </rPr>
      <t>5.-</t>
    </r>
    <r>
      <rPr>
        <sz val="10"/>
        <rFont val="Arial Narrow"/>
        <family val="2"/>
      </rPr>
      <t xml:space="preserve"> Apoyar en la organización del archivo de gestión.</t>
    </r>
  </si>
  <si>
    <r>
      <rPr>
        <b/>
        <sz val="9"/>
        <rFont val="Century Schoolbook"/>
        <family val="1"/>
      </rPr>
      <t>1.-</t>
    </r>
    <r>
      <rPr>
        <sz val="10"/>
        <rFont val="Arial Narrow"/>
        <family val="2"/>
      </rPr>
      <t xml:space="preserve"> Archivo general de la Carrera de Enfermería.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inventario documental.
</t>
    </r>
    <r>
      <rPr>
        <b/>
        <sz val="9"/>
        <rFont val="Century Schoolbook"/>
        <family val="1"/>
      </rPr>
      <t>5.-</t>
    </r>
    <r>
      <rPr>
        <sz val="10"/>
        <rFont val="Arial Narrow"/>
        <family val="2"/>
      </rPr>
      <t xml:space="preserve"> Oficios.
</t>
    </r>
    <r>
      <rPr>
        <b/>
        <sz val="9"/>
        <rFont val="Century Schoolbook"/>
        <family val="1"/>
      </rPr>
      <t>6.-</t>
    </r>
    <r>
      <rPr>
        <sz val="10"/>
        <rFont val="Arial Narrow"/>
        <family val="2"/>
      </rPr>
      <t xml:space="preserve"> Circulares.
</t>
    </r>
    <r>
      <rPr>
        <b/>
        <sz val="9"/>
        <rFont val="Century Schoolbook"/>
        <family val="1"/>
      </rPr>
      <t>7.-</t>
    </r>
    <r>
      <rPr>
        <sz val="10"/>
        <rFont val="Arial Narrow"/>
        <family val="2"/>
      </rPr>
      <t xml:space="preserve"> Libro de correspondencia.
</t>
    </r>
    <r>
      <rPr>
        <b/>
        <sz val="9"/>
        <rFont val="Century Schoolbook"/>
        <family val="1"/>
      </rPr>
      <t>8.-</t>
    </r>
    <r>
      <rPr>
        <sz val="10"/>
        <rFont val="Arial Narrow"/>
        <family val="2"/>
      </rPr>
      <t xml:space="preserve"> Registro atención al usuario interno externo.</t>
    </r>
  </si>
  <si>
    <t xml:space="preserve"> INGENIERÍA QUÍMICA</t>
  </si>
  <si>
    <t>N° de procesos académicos ejecutados</t>
  </si>
  <si>
    <r>
      <rPr>
        <b/>
        <sz val="9"/>
        <rFont val="Century Schoolbook"/>
        <family val="1"/>
      </rPr>
      <t>1.-</t>
    </r>
    <r>
      <rPr>
        <sz val="10"/>
        <rFont val="Arial Narrow"/>
        <family val="2"/>
      </rPr>
      <t xml:space="preserve"> Reporte del estado actual de la coordinación a la ejecución de los procesos académicos Comunicaciones Recibidas y Entregadas.</t>
    </r>
  </si>
  <si>
    <t>* Ing. Katty Gadvay Yambay,
  Coordinadora de la Carrera de Ingeniería Química</t>
  </si>
  <si>
    <t>N° de informes de resultados de evaluación interna de la carrera</t>
  </si>
  <si>
    <r>
      <rPr>
        <b/>
        <sz val="9"/>
        <rFont val="Century Schoolbook"/>
        <family val="1"/>
      </rPr>
      <t>1.-</t>
    </r>
    <r>
      <rPr>
        <sz val="10"/>
        <rFont val="Arial Narrow"/>
        <family val="2"/>
      </rPr>
      <t xml:space="preserve"> Designar los responsables de los indicadores del modelo de evaluación interna.
</t>
    </r>
    <r>
      <rPr>
        <b/>
        <sz val="9"/>
        <rFont val="Century Schoolbook"/>
        <family val="1"/>
      </rPr>
      <t>2.-</t>
    </r>
    <r>
      <rPr>
        <sz val="10"/>
        <rFont val="Arial Narrow"/>
        <family val="2"/>
      </rPr>
      <t xml:space="preserve"> Entregar la nomina de docentes responsables de los indicadores al HCD, para su aprobación.
</t>
    </r>
    <r>
      <rPr>
        <b/>
        <sz val="9"/>
        <rFont val="Century Schoolbook"/>
        <family val="1"/>
      </rPr>
      <t>3.-</t>
    </r>
    <r>
      <rPr>
        <sz val="10"/>
        <rFont val="Arial Narrow"/>
        <family val="2"/>
      </rPr>
      <t xml:space="preserve"> Socializar la resolución y conformación de equipos de trabajo para los indicadores de gestión de la calidad.</t>
    </r>
  </si>
  <si>
    <r>
      <rPr>
        <b/>
        <sz val="9"/>
        <rFont val="Century Schoolbook"/>
        <family val="1"/>
      </rPr>
      <t>3.-</t>
    </r>
    <r>
      <rPr>
        <sz val="10"/>
        <rFont val="Arial Narrow"/>
        <family val="2"/>
      </rPr>
      <t xml:space="preserve"> Entregar</t>
    </r>
    <r>
      <rPr>
        <sz val="10"/>
        <color rgb="FFFF0000"/>
        <rFont val="Arial Narrow"/>
        <family val="2"/>
      </rPr>
      <t xml:space="preserve"> </t>
    </r>
    <r>
      <rPr>
        <sz val="10"/>
        <rFont val="Arial Narrow"/>
        <family val="2"/>
      </rPr>
      <t>la Planificación Operativa Anual y Evaluación de la Planificación Operativa Anual.</t>
    </r>
  </si>
  <si>
    <t>N° de proyectos de vinculación con la sociedad presentados</t>
  </si>
  <si>
    <r>
      <rPr>
        <b/>
        <sz val="9"/>
        <color theme="1"/>
        <rFont val="Century Schoolbook"/>
        <family val="1"/>
      </rPr>
      <t>1.-</t>
    </r>
    <r>
      <rPr>
        <sz val="10"/>
        <color theme="1"/>
        <rFont val="Arial Narrow"/>
        <family val="2"/>
      </rPr>
      <t xml:space="preserve"> Asistir a reuniones de trabajo con el equipo de vinculación.
</t>
    </r>
    <r>
      <rPr>
        <b/>
        <sz val="9"/>
        <rFont val="Century Schoolbook"/>
        <family val="1"/>
      </rPr>
      <t>2.-</t>
    </r>
    <r>
      <rPr>
        <sz val="10"/>
        <rFont val="Arial Narrow"/>
        <family val="2"/>
      </rPr>
      <t xml:space="preserve"> Planificar</t>
    </r>
    <r>
      <rPr>
        <sz val="10"/>
        <color theme="1"/>
        <rFont val="Arial Narrow"/>
        <family val="2"/>
      </rPr>
      <t xml:space="preserve"> y ejecutar el proyecto de vinculación.
</t>
    </r>
    <r>
      <rPr>
        <b/>
        <sz val="9"/>
        <color theme="1"/>
        <rFont val="Century Schoolbook"/>
        <family val="1"/>
      </rPr>
      <t>3.-</t>
    </r>
    <r>
      <rPr>
        <sz val="10"/>
        <color theme="1"/>
        <rFont val="Arial Narrow"/>
        <family val="2"/>
      </rPr>
      <t xml:space="preserve"> Presentar informe</t>
    </r>
    <r>
      <rPr>
        <sz val="10"/>
        <color rgb="FFFF0000"/>
        <rFont val="Arial Narrow"/>
        <family val="2"/>
      </rPr>
      <t xml:space="preserve"> </t>
    </r>
    <r>
      <rPr>
        <sz val="10"/>
        <color theme="1"/>
        <rFont val="Arial Narrow"/>
        <family val="2"/>
      </rPr>
      <t>de avance o cierre de proyecto de vinculación.</t>
    </r>
  </si>
  <si>
    <r>
      <rPr>
        <b/>
        <sz val="9"/>
        <color theme="1"/>
        <rFont val="Century Schoolbook"/>
        <family val="1"/>
      </rPr>
      <t>1.-</t>
    </r>
    <r>
      <rPr>
        <sz val="10"/>
        <color theme="1"/>
        <rFont val="Arial Narrow"/>
        <family val="2"/>
      </rPr>
      <t xml:space="preserve"> Hojas de asistencia a reuniones de trabajo con el equipo de vinculación.
</t>
    </r>
    <r>
      <rPr>
        <b/>
        <sz val="9"/>
        <color theme="1"/>
        <rFont val="Century Schoolbook"/>
        <family val="1"/>
      </rPr>
      <t>2.-</t>
    </r>
    <r>
      <rPr>
        <sz val="10"/>
        <color theme="1"/>
        <rFont val="Arial Narrow"/>
        <family val="2"/>
      </rPr>
      <t xml:space="preserve"> Informe de avance del proyecto de vinculación.</t>
    </r>
  </si>
  <si>
    <t>Nº de documentos realizados en el archivo de la Carrera</t>
  </si>
  <si>
    <r>
      <rPr>
        <b/>
        <sz val="9"/>
        <rFont val="Century Schoolbook"/>
        <family val="1"/>
      </rPr>
      <t>1.-</t>
    </r>
    <r>
      <rPr>
        <sz val="10"/>
        <rFont val="Arial Narrow"/>
        <family val="2"/>
      </rPr>
      <t xml:space="preserve"> Receptar, clasificar y distribuir la correspondencia interna y externa.
</t>
    </r>
    <r>
      <rPr>
        <b/>
        <sz val="9"/>
        <rFont val="Century Schoolbook"/>
        <family val="1"/>
      </rPr>
      <t>2.-</t>
    </r>
    <r>
      <rPr>
        <sz val="10"/>
        <rFont val="Arial Narrow"/>
        <family val="2"/>
      </rPr>
      <t xml:space="preserve"> Atender al usuario interno y externo.
</t>
    </r>
    <r>
      <rPr>
        <b/>
        <sz val="9"/>
        <rFont val="Century Schoolbook"/>
        <family val="1"/>
      </rPr>
      <t>3.-</t>
    </r>
    <r>
      <rPr>
        <sz val="10"/>
        <rFont val="Arial Narrow"/>
        <family val="2"/>
      </rPr>
      <t xml:space="preserve"> Elaborar registros de control de asistencia de reuniones de trabajo, convocadas por la coordinadora de carrera.</t>
    </r>
  </si>
  <si>
    <r>
      <rPr>
        <b/>
        <sz val="9"/>
        <rFont val="Century Schoolbook"/>
        <family val="1"/>
      </rPr>
      <t>1.-</t>
    </r>
    <r>
      <rPr>
        <sz val="10"/>
        <rFont val="Arial Narrow"/>
        <family val="2"/>
      </rPr>
      <t xml:space="preserve"> Registros de control de asistencia a los docentes sobre reuniones de trabajo.
</t>
    </r>
    <r>
      <rPr>
        <b/>
        <sz val="9"/>
        <rFont val="Century Schoolbook"/>
        <family val="1"/>
      </rPr>
      <t>2.-</t>
    </r>
    <r>
      <rPr>
        <sz val="10"/>
        <rFont val="Arial Narrow"/>
        <family val="2"/>
      </rPr>
      <t xml:space="preserve"> Actas e informes de sesiones o reuniones.
</t>
    </r>
    <r>
      <rPr>
        <b/>
        <sz val="9"/>
        <rFont val="Century Schoolbook"/>
        <family val="1"/>
      </rPr>
      <t>3.-</t>
    </r>
    <r>
      <rPr>
        <sz val="10"/>
        <rFont val="Arial Narrow"/>
        <family val="2"/>
      </rPr>
      <t xml:space="preserve"> Oficios.
</t>
    </r>
    <r>
      <rPr>
        <b/>
        <sz val="9"/>
        <rFont val="Century Schoolbook"/>
        <family val="1"/>
      </rPr>
      <t xml:space="preserve">4.- </t>
    </r>
    <r>
      <rPr>
        <sz val="10"/>
        <rFont val="Arial Narrow"/>
        <family val="2"/>
      </rPr>
      <t xml:space="preserve">Circulares.
</t>
    </r>
    <r>
      <rPr>
        <b/>
        <sz val="9"/>
        <rFont val="Century Schoolbook"/>
        <family val="1"/>
      </rPr>
      <t>5.-</t>
    </r>
    <r>
      <rPr>
        <sz val="10"/>
        <rFont val="Arial Narrow"/>
        <family val="2"/>
      </rPr>
      <t xml:space="preserve"> Libro de correspondencia.
</t>
    </r>
    <r>
      <rPr>
        <b/>
        <sz val="9"/>
        <rFont val="Century Schoolbook"/>
        <family val="1"/>
      </rPr>
      <t>6.-</t>
    </r>
    <r>
      <rPr>
        <sz val="10"/>
        <rFont val="Arial Narrow"/>
        <family val="2"/>
      </rPr>
      <t xml:space="preserve"> Registro atención al usuario interno externo.</t>
    </r>
  </si>
  <si>
    <t>* Ing. Katty Gadvay Yambay,
  Coordinadora de la Carrera de Ingeniería Química
* Lcda. Mery Alvarado,
  Secretaria</t>
  </si>
  <si>
    <t>MEDICINA</t>
  </si>
  <si>
    <r>
      <rPr>
        <b/>
        <sz val="9"/>
        <rFont val="Century Schoolbook"/>
        <family val="1"/>
      </rPr>
      <t>1.-</t>
    </r>
    <r>
      <rPr>
        <sz val="10"/>
        <rFont val="Arial Narrow"/>
        <family val="2"/>
      </rPr>
      <t xml:space="preserve"> Elaborar, de acuerdo a las directrices de las autoridades los distributivos académicos y horarios. Remitir al Subdecanato.
</t>
    </r>
    <r>
      <rPr>
        <b/>
        <sz val="9"/>
        <rFont val="Century Schoolbook"/>
        <family val="1"/>
      </rPr>
      <t>2.-</t>
    </r>
    <r>
      <rPr>
        <sz val="10"/>
        <rFont val="Arial Narrow"/>
        <family val="2"/>
      </rPr>
      <t xml:space="preserve"> Elaborar comunicaciones para trámites administrativos desde la Coordinación de Carrera de Medicina.
</t>
    </r>
    <r>
      <rPr>
        <b/>
        <sz val="9"/>
        <rFont val="Century Schoolbook"/>
        <family val="1"/>
      </rPr>
      <t>3.-</t>
    </r>
    <r>
      <rPr>
        <sz val="10"/>
        <rFont val="Arial Narrow"/>
        <family val="2"/>
      </rPr>
      <t xml:space="preserve"> Elevar oportunamente informes de actividades en calidad de Coordinador de Carrera.
</t>
    </r>
    <r>
      <rPr>
        <b/>
        <sz val="9"/>
        <rFont val="Century Schoolbook"/>
        <family val="1"/>
      </rPr>
      <t>4.-</t>
    </r>
    <r>
      <rPr>
        <sz val="10"/>
        <rFont val="Arial Narrow"/>
        <family val="2"/>
      </rPr>
      <t xml:space="preserve"> Liderar los colectivos de apoyo académico de la carrera, gestionando con sus miembros los procesos con fines de evaluación.
</t>
    </r>
    <r>
      <rPr>
        <b/>
        <sz val="9"/>
        <rFont val="Century Schoolbook"/>
        <family val="1"/>
      </rPr>
      <t>5.-</t>
    </r>
    <r>
      <rPr>
        <sz val="10"/>
        <rFont val="Arial Narrow"/>
        <family val="2"/>
      </rPr>
      <t xml:space="preserve"> Justificar faltas a los estudiantes de conformidad a los reportes recibidos.
</t>
    </r>
    <r>
      <rPr>
        <b/>
        <sz val="9"/>
        <rFont val="Century Schoolbook"/>
        <family val="1"/>
      </rPr>
      <t>6.-</t>
    </r>
    <r>
      <rPr>
        <sz val="10"/>
        <rFont val="Arial Narrow"/>
        <family val="2"/>
      </rPr>
      <t xml:space="preserve"> Coordinar con la UMMOG el desarrollo del proceso de titulación por periodo académico.
</t>
    </r>
    <r>
      <rPr>
        <b/>
        <sz val="9"/>
        <rFont val="Century Schoolbook"/>
        <family val="1"/>
      </rPr>
      <t>7.-</t>
    </r>
    <r>
      <rPr>
        <sz val="10"/>
        <rFont val="Arial Narrow"/>
        <family val="2"/>
      </rPr>
      <t xml:space="preserve"> Condensar información de cumplimiento de indicadores para la evaluación y acreditación de la carrera.
</t>
    </r>
    <r>
      <rPr>
        <b/>
        <sz val="9"/>
        <rFont val="Century Schoolbook"/>
        <family val="1"/>
      </rPr>
      <t>8.-</t>
    </r>
    <r>
      <rPr>
        <sz val="10"/>
        <rFont val="Arial Narrow"/>
        <family val="2"/>
      </rPr>
      <t xml:space="preserve"> Elaborar estudios académicos para estudiantes del plan de reingreso.</t>
    </r>
  </si>
  <si>
    <t>* Dr. Chu Lee,
  Coordinador de la Carrera de Medicina</t>
  </si>
  <si>
    <t>N° de proyecto de investigación y vinculación con la sociedad presentados</t>
  </si>
  <si>
    <r>
      <rPr>
        <b/>
        <sz val="9"/>
        <rFont val="Century Schoolbook"/>
        <family val="1"/>
      </rPr>
      <t>1.-</t>
    </r>
    <r>
      <rPr>
        <sz val="10"/>
        <rFont val="Arial Narrow"/>
        <family val="2"/>
      </rPr>
      <t xml:space="preserve"> Asistir a reuniones de trabajo con el equipo de vinculación.
</t>
    </r>
    <r>
      <rPr>
        <b/>
        <sz val="9"/>
        <rFont val="Century Schoolbook"/>
        <family val="1"/>
      </rPr>
      <t>2.-</t>
    </r>
    <r>
      <rPr>
        <sz val="10"/>
        <rFont val="Arial Narrow"/>
        <family val="2"/>
      </rPr>
      <t xml:space="preserve"> Planificar y ejecutar el proyecto de vinculación.
</t>
    </r>
    <r>
      <rPr>
        <b/>
        <sz val="9"/>
        <rFont val="Century Schoolbook"/>
        <family val="1"/>
      </rPr>
      <t>3.-</t>
    </r>
    <r>
      <rPr>
        <sz val="10"/>
        <rFont val="Arial Narrow"/>
        <family val="2"/>
      </rPr>
      <t xml:space="preserve"> Presentar informe de avance o cierre de proyecto de vinculación.</t>
    </r>
  </si>
  <si>
    <r>
      <rPr>
        <b/>
        <sz val="9"/>
        <rFont val="Century Schoolbook"/>
        <family val="1"/>
      </rPr>
      <t>1.-</t>
    </r>
    <r>
      <rPr>
        <sz val="10"/>
        <rFont val="Arial Narrow"/>
        <family val="2"/>
      </rPr>
      <t xml:space="preserve"> Hojas de asistencia a reuniones de trabajo con el equipo de vinculación.
</t>
    </r>
    <r>
      <rPr>
        <b/>
        <sz val="9"/>
        <rFont val="Century Schoolbook"/>
        <family val="1"/>
      </rPr>
      <t>2.-</t>
    </r>
    <r>
      <rPr>
        <sz val="10"/>
        <rFont val="Arial Narrow"/>
        <family val="2"/>
      </rPr>
      <t xml:space="preserve"> Informe de avance del proyecto de vinculación.</t>
    </r>
  </si>
  <si>
    <r>
      <rPr>
        <b/>
        <sz val="9"/>
        <rFont val="Century Schoolbook"/>
        <family val="1"/>
      </rPr>
      <t>1.-</t>
    </r>
    <r>
      <rPr>
        <sz val="10"/>
        <rFont val="Arial Narrow"/>
        <family val="2"/>
      </rPr>
      <t xml:space="preserve"> Archivo general de la Carrera de Medicina.
</t>
    </r>
    <r>
      <rPr>
        <b/>
        <sz val="9"/>
        <rFont val="Century Schoolbook"/>
        <family val="1"/>
      </rPr>
      <t>2.-</t>
    </r>
    <r>
      <rPr>
        <sz val="10"/>
        <rFont val="Arial Narrow"/>
        <family val="2"/>
      </rPr>
      <t xml:space="preserve"> Registros de control de asistencia a los docentes sobre reuniones de trabajo.
</t>
    </r>
    <r>
      <rPr>
        <b/>
        <sz val="9"/>
        <rFont val="Century Schoolbook"/>
        <family val="1"/>
      </rPr>
      <t>3.-</t>
    </r>
    <r>
      <rPr>
        <sz val="10"/>
        <rFont val="Arial Narrow"/>
        <family val="2"/>
      </rPr>
      <t xml:space="preserve"> Actas e informes de sesiones o reuniones.
</t>
    </r>
    <r>
      <rPr>
        <b/>
        <sz val="9"/>
        <rFont val="Century Schoolbook"/>
        <family val="1"/>
      </rPr>
      <t>4.-</t>
    </r>
    <r>
      <rPr>
        <sz val="10"/>
        <rFont val="Arial Narrow"/>
        <family val="2"/>
      </rPr>
      <t xml:space="preserve"> Oficios.
</t>
    </r>
    <r>
      <rPr>
        <b/>
        <sz val="9"/>
        <rFont val="Century Schoolbook"/>
        <family val="1"/>
      </rPr>
      <t>5.-</t>
    </r>
    <r>
      <rPr>
        <sz val="10"/>
        <rFont val="Arial Narrow"/>
        <family val="2"/>
      </rPr>
      <t xml:space="preserve"> Circulares.
</t>
    </r>
    <r>
      <rPr>
        <b/>
        <sz val="9"/>
        <rFont val="Century Schoolbook"/>
        <family val="1"/>
      </rPr>
      <t>6.-</t>
    </r>
    <r>
      <rPr>
        <sz val="10"/>
        <rFont val="Arial Narrow"/>
        <family val="2"/>
      </rPr>
      <t xml:space="preserve"> Libro de correspondencia.
</t>
    </r>
    <r>
      <rPr>
        <b/>
        <sz val="9"/>
        <rFont val="Century Schoolbook"/>
        <family val="1"/>
      </rPr>
      <t>7.-</t>
    </r>
    <r>
      <rPr>
        <sz val="10"/>
        <rFont val="Arial Narrow"/>
        <family val="2"/>
      </rPr>
      <t xml:space="preserve"> Registro atención al usuario interno externo.</t>
    </r>
  </si>
  <si>
    <r>
      <rPr>
        <b/>
        <sz val="9"/>
        <color theme="1"/>
        <rFont val="Century Schoolbook"/>
        <family val="1"/>
      </rPr>
      <t>1.-</t>
    </r>
    <r>
      <rPr>
        <sz val="10"/>
        <color theme="1"/>
        <rFont val="Arial Narrow"/>
        <family val="2"/>
      </rPr>
      <t xml:space="preserve"> Coordinar y ejecutar los procesos de matriculación en la FCQS.</t>
    </r>
  </si>
  <si>
    <r>
      <t xml:space="preserve">1.- </t>
    </r>
    <r>
      <rPr>
        <sz val="10"/>
        <color theme="1"/>
        <rFont val="Arial Narrow"/>
        <family val="2"/>
      </rPr>
      <t xml:space="preserve">Coordinar y Planificar el proceso de matrícula a nivel institucional.
</t>
    </r>
    <r>
      <rPr>
        <b/>
        <sz val="9"/>
        <color theme="1"/>
        <rFont val="Century Schoolbook"/>
        <family val="1"/>
      </rPr>
      <t>2.-</t>
    </r>
    <r>
      <rPr>
        <sz val="10"/>
        <color theme="1"/>
        <rFont val="Arial Narrow"/>
        <family val="2"/>
      </rPr>
      <t xml:space="preserve"> Coordinar y Planificar el proceso de matrícula a nivel de Facultad.
</t>
    </r>
    <r>
      <rPr>
        <b/>
        <sz val="9"/>
        <color theme="1"/>
        <rFont val="Century Schoolbook"/>
        <family val="1"/>
      </rPr>
      <t xml:space="preserve">3.- </t>
    </r>
    <r>
      <rPr>
        <sz val="10"/>
        <color theme="1"/>
        <rFont val="Arial Narrow"/>
        <family val="2"/>
      </rPr>
      <t xml:space="preserve">Receptar requisitos, revisión de cartilla y datos cargados al SIUTMACH.
</t>
    </r>
    <r>
      <rPr>
        <b/>
        <sz val="9"/>
        <color theme="1"/>
        <rFont val="Century Schoolbook"/>
        <family val="1"/>
      </rPr>
      <t xml:space="preserve">4.- </t>
    </r>
    <r>
      <rPr>
        <sz val="10"/>
        <color theme="1"/>
        <rFont val="Arial Narrow"/>
        <family val="2"/>
      </rPr>
      <t xml:space="preserve">Validar matrículas.
</t>
    </r>
    <r>
      <rPr>
        <b/>
        <sz val="9"/>
        <color theme="1"/>
        <rFont val="Century Schoolbook"/>
        <family val="1"/>
      </rPr>
      <t>5.-</t>
    </r>
    <r>
      <rPr>
        <sz val="10"/>
        <color theme="1"/>
        <rFont val="Arial Narrow"/>
        <family val="2"/>
      </rPr>
      <t xml:space="preserve"> Ingresar fecha de inicio de estudios.
</t>
    </r>
    <r>
      <rPr>
        <b/>
        <sz val="9"/>
        <color theme="1"/>
        <rFont val="Century Schoolbook"/>
        <family val="1"/>
      </rPr>
      <t xml:space="preserve">6.- </t>
    </r>
    <r>
      <rPr>
        <sz val="10"/>
        <color theme="1"/>
        <rFont val="Arial Narrow"/>
        <family val="2"/>
      </rPr>
      <t xml:space="preserve">Generar matrícula de los estudiantes con menos del 60% , con Reconocimiento u Homologación, Tercera Matrícula, Matrícula Especial, Plan Remedial, Transición.
</t>
    </r>
    <r>
      <rPr>
        <b/>
        <sz val="9"/>
        <color theme="1"/>
        <rFont val="Century Schoolbook"/>
        <family val="1"/>
      </rPr>
      <t>7.-</t>
    </r>
    <r>
      <rPr>
        <sz val="10"/>
        <color theme="1"/>
        <rFont val="Arial Narrow"/>
        <family val="2"/>
      </rPr>
      <t xml:space="preserve"> Generar ordenes de pago, de los estudiantes con menos del 60%, con Reconocimiento.
u Homologación, Tercera Matrícula, Matrícula Especial, Plan Remedial, Transición.
</t>
    </r>
    <r>
      <rPr>
        <b/>
        <sz val="9"/>
        <color theme="1"/>
        <rFont val="Century Schoolbook"/>
        <family val="1"/>
      </rPr>
      <t>8.-</t>
    </r>
    <r>
      <rPr>
        <sz val="10"/>
        <color theme="1"/>
        <rFont val="Arial Narrow"/>
        <family val="2"/>
      </rPr>
      <t xml:space="preserve"> Revisar curso, cupo y paralelo.
</t>
    </r>
    <r>
      <rPr>
        <b/>
        <sz val="9"/>
        <color theme="1"/>
        <rFont val="Century Schoolbook"/>
        <family val="1"/>
      </rPr>
      <t xml:space="preserve">9.- </t>
    </r>
    <r>
      <rPr>
        <sz val="10"/>
        <color theme="1"/>
        <rFont val="Arial Narrow"/>
        <family val="2"/>
      </rPr>
      <t xml:space="preserve">Crear Registros de Carrera.
</t>
    </r>
    <r>
      <rPr>
        <b/>
        <sz val="9"/>
        <color theme="1"/>
        <rFont val="Century Schoolbook"/>
        <family val="1"/>
      </rPr>
      <t>10.-</t>
    </r>
    <r>
      <rPr>
        <sz val="10"/>
        <color theme="1"/>
        <rFont val="Arial Narrow"/>
        <family val="2"/>
      </rPr>
      <t xml:space="preserve"> Cambiar Paralelos y Sección.
</t>
    </r>
    <r>
      <rPr>
        <b/>
        <sz val="9"/>
        <color theme="1"/>
        <rFont val="Century Schoolbook"/>
        <family val="1"/>
      </rPr>
      <t xml:space="preserve">11.- </t>
    </r>
    <r>
      <rPr>
        <sz val="10"/>
        <color theme="1"/>
        <rFont val="Arial Narrow"/>
        <family val="2"/>
      </rPr>
      <t xml:space="preserve">Retirar Asignaturas.
</t>
    </r>
    <r>
      <rPr>
        <b/>
        <sz val="9"/>
        <color theme="1"/>
        <rFont val="Century Schoolbook"/>
        <family val="1"/>
      </rPr>
      <t>12.-</t>
    </r>
    <r>
      <rPr>
        <sz val="10"/>
        <color theme="1"/>
        <rFont val="Arial Narrow"/>
        <family val="2"/>
      </rPr>
      <t xml:space="preserve"> Actualizar Datos.
</t>
    </r>
    <r>
      <rPr>
        <b/>
        <sz val="9"/>
        <color theme="1"/>
        <rFont val="Century Schoolbook"/>
        <family val="1"/>
      </rPr>
      <t>13.-</t>
    </r>
    <r>
      <rPr>
        <sz val="10"/>
        <color theme="1"/>
        <rFont val="Arial Narrow"/>
        <family val="2"/>
      </rPr>
      <t xml:space="preserve"> Cambiar Estado de Activo a Inactivo o Retirado.
</t>
    </r>
    <r>
      <rPr>
        <b/>
        <sz val="9"/>
        <color theme="1"/>
        <rFont val="Century Schoolbook"/>
        <family val="1"/>
      </rPr>
      <t>14.-</t>
    </r>
    <r>
      <rPr>
        <sz val="10"/>
        <color theme="1"/>
        <rFont val="Arial Narrow"/>
        <family val="2"/>
      </rPr>
      <t xml:space="preserve"> Facturar.
</t>
    </r>
    <r>
      <rPr>
        <b/>
        <sz val="9"/>
        <color theme="1"/>
        <rFont val="Century Schoolbook"/>
        <family val="1"/>
      </rPr>
      <t xml:space="preserve">15.- </t>
    </r>
    <r>
      <rPr>
        <sz val="10"/>
        <color theme="1"/>
        <rFont val="Arial Narrow"/>
        <family val="2"/>
      </rPr>
      <t xml:space="preserve">Generar, revisar e imprimir Reporte General de Ingresos Diarios del SIUTMACH.
</t>
    </r>
    <r>
      <rPr>
        <b/>
        <sz val="9"/>
        <color theme="1"/>
        <rFont val="Century Schoolbook"/>
        <family val="1"/>
      </rPr>
      <t>16.-</t>
    </r>
    <r>
      <rPr>
        <sz val="10"/>
        <color theme="1"/>
        <rFont val="Arial Narrow"/>
        <family val="2"/>
      </rPr>
      <t xml:space="preserve"> Ingresar información, generar e imprimir el Comprobante Único de Ingreso a Caja y Comprobante de Ingreso del sistema GESCONT para remitir al Departamento de Contabilidad.
</t>
    </r>
    <r>
      <rPr>
        <b/>
        <sz val="9"/>
        <color theme="1"/>
        <rFont val="Century Schoolbook"/>
        <family val="1"/>
      </rPr>
      <t xml:space="preserve">17.- </t>
    </r>
    <r>
      <rPr>
        <sz val="10"/>
        <color theme="1"/>
        <rFont val="Arial Narrow"/>
        <family val="2"/>
      </rPr>
      <t xml:space="preserve">Anular órdenes de pago.
</t>
    </r>
    <r>
      <rPr>
        <b/>
        <sz val="9"/>
        <color theme="1"/>
        <rFont val="Century Schoolbook"/>
        <family val="1"/>
      </rPr>
      <t xml:space="preserve">18.- </t>
    </r>
    <r>
      <rPr>
        <sz val="10"/>
        <color theme="1"/>
        <rFont val="Arial Narrow"/>
        <family val="2"/>
      </rPr>
      <t xml:space="preserve">Insubsistir matrículas no legalizadas.
</t>
    </r>
    <r>
      <rPr>
        <b/>
        <sz val="9"/>
        <color theme="1"/>
        <rFont val="Century Schoolbook"/>
        <family val="1"/>
      </rPr>
      <t xml:space="preserve">19.- </t>
    </r>
    <r>
      <rPr>
        <sz val="10"/>
        <color theme="1"/>
        <rFont val="Arial Narrow"/>
        <family val="2"/>
      </rPr>
      <t xml:space="preserve">Anular matrículas aprobadas por Consejo Universitario.
</t>
    </r>
    <r>
      <rPr>
        <b/>
        <sz val="9"/>
        <color theme="1"/>
        <rFont val="Century Schoolbook"/>
        <family val="1"/>
      </rPr>
      <t xml:space="preserve">20.- </t>
    </r>
    <r>
      <rPr>
        <sz val="10"/>
        <color theme="1"/>
        <rFont val="Arial Narrow"/>
        <family val="2"/>
      </rPr>
      <t xml:space="preserve">Gestionar logística, bienes y materiales para el proceso de matrícula.
</t>
    </r>
    <r>
      <rPr>
        <b/>
        <sz val="9"/>
        <color theme="1"/>
        <rFont val="Century Schoolbook"/>
        <family val="1"/>
      </rPr>
      <t>21.-</t>
    </r>
    <r>
      <rPr>
        <sz val="10"/>
        <color theme="1"/>
        <rFont val="Arial Narrow"/>
        <family val="2"/>
      </rPr>
      <t xml:space="preserve"> Elaborar Certificados de Matrícula.
</t>
    </r>
    <r>
      <rPr>
        <b/>
        <sz val="9"/>
        <color theme="1"/>
        <rFont val="Century Schoolbook"/>
        <family val="1"/>
      </rPr>
      <t>22.-</t>
    </r>
    <r>
      <rPr>
        <sz val="10"/>
        <color theme="1"/>
        <rFont val="Arial Narrow"/>
        <family val="2"/>
      </rPr>
      <t xml:space="preserve"> Validar Matrículas de estudiante en proceso de Tránsito de Malla.
</t>
    </r>
    <r>
      <rPr>
        <b/>
        <sz val="9"/>
        <color theme="1"/>
        <rFont val="Century Schoolbook"/>
        <family val="1"/>
      </rPr>
      <t>23.-</t>
    </r>
    <r>
      <rPr>
        <sz val="10"/>
        <color theme="1"/>
        <rFont val="Arial Narrow"/>
        <family val="2"/>
      </rPr>
      <t xml:space="preserve"> Generar padrones.
</t>
    </r>
    <r>
      <rPr>
        <b/>
        <sz val="9"/>
        <color theme="1"/>
        <rFont val="Century Schoolbook"/>
        <family val="1"/>
      </rPr>
      <t>24.-</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</si>
  <si>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Reporte de estudiantes matriculados.
</t>
    </r>
    <r>
      <rPr>
        <b/>
        <sz val="9"/>
        <color theme="1"/>
        <rFont val="Century Schoolbook"/>
        <family val="1"/>
      </rPr>
      <t>2.-</t>
    </r>
    <r>
      <rPr>
        <sz val="10"/>
        <color theme="1"/>
        <rFont val="Arial Narrow"/>
        <family val="2"/>
      </rPr>
      <t xml:space="preserve"> Oficios recibidos para el cambio de paralelo.
</t>
    </r>
    <r>
      <rPr>
        <b/>
        <sz val="9"/>
        <color theme="1"/>
        <rFont val="Century Schoolbook"/>
        <family val="1"/>
      </rPr>
      <t>3.-</t>
    </r>
    <r>
      <rPr>
        <sz val="10"/>
        <color theme="1"/>
        <rFont val="Arial Narrow"/>
        <family val="2"/>
      </rPr>
      <t xml:space="preserve"> Hoja de matrícula impresa por cambio de
paralelo.
</t>
    </r>
    <r>
      <rPr>
        <b/>
        <sz val="9"/>
        <color theme="1"/>
        <rFont val="Century Schoolbook"/>
        <family val="1"/>
      </rPr>
      <t>4.-</t>
    </r>
    <r>
      <rPr>
        <sz val="10"/>
        <color theme="1"/>
        <rFont val="Arial Narrow"/>
        <family val="2"/>
      </rPr>
      <t xml:space="preserve"> Registros de certificados entregados a usuarios.
</t>
    </r>
    <r>
      <rPr>
        <b/>
        <sz val="9"/>
        <color theme="1"/>
        <rFont val="Century Schoolbook"/>
        <family val="1"/>
      </rPr>
      <t>5.-</t>
    </r>
    <r>
      <rPr>
        <sz val="10"/>
        <color theme="1"/>
        <rFont val="Arial Narrow"/>
        <family val="2"/>
      </rPr>
      <t xml:space="preserve"> Reporte de asignaturas insubsistidas.
</t>
    </r>
    <r>
      <rPr>
        <b/>
        <sz val="9"/>
        <color theme="1"/>
        <rFont val="Century Schoolbook"/>
        <family val="1"/>
      </rPr>
      <t>6.-</t>
    </r>
    <r>
      <rPr>
        <sz val="10"/>
        <color theme="1"/>
        <rFont val="Arial Narrow"/>
        <family val="2"/>
      </rPr>
      <t xml:space="preserve"> Reporte de facturas e ingresos a caja.
</t>
    </r>
    <r>
      <rPr>
        <b/>
        <sz val="9"/>
        <color theme="1"/>
        <rFont val="Century Schoolbook"/>
        <family val="1"/>
      </rPr>
      <t>7.-</t>
    </r>
    <r>
      <rPr>
        <sz val="10"/>
        <color theme="1"/>
        <rFont val="Arial Narrow"/>
        <family val="2"/>
      </rPr>
      <t xml:space="preserve"> Comprobante Único de Ingreso a Caja generado del GESCONT diario por la
Facultad.
</t>
    </r>
    <r>
      <rPr>
        <b/>
        <sz val="9"/>
        <color theme="1"/>
        <rFont val="Century Schoolbook"/>
        <family val="1"/>
      </rPr>
      <t>8.-</t>
    </r>
    <r>
      <rPr>
        <sz val="10"/>
        <color theme="1"/>
        <rFont val="Arial Narrow"/>
        <family val="2"/>
      </rPr>
      <t xml:space="preserve"> Reporte de padrones.</t>
    </r>
  </si>
  <si>
    <r>
      <t xml:space="preserve">Se programa para el </t>
    </r>
    <r>
      <rPr>
        <sz val="10"/>
        <color rgb="FF000000"/>
        <rFont val="Century Schoolbook"/>
        <family val="1"/>
      </rPr>
      <t>2020</t>
    </r>
    <r>
      <rPr>
        <sz val="10"/>
        <color rgb="FF000000"/>
        <rFont val="Arial Narrow"/>
        <family val="2"/>
      </rPr>
      <t xml:space="preserve"> IS:
* Matricular (</t>
    </r>
    <r>
      <rPr>
        <sz val="10"/>
        <color rgb="FF000000"/>
        <rFont val="Century Schoolbook"/>
        <family val="1"/>
      </rPr>
      <t>1900</t>
    </r>
    <r>
      <rPr>
        <sz val="10"/>
        <color rgb="FF000000"/>
        <rFont val="Arial Narrow"/>
        <family val="2"/>
      </rPr>
      <t xml:space="preserve"> estudiantes)
* Entregar (</t>
    </r>
    <r>
      <rPr>
        <sz val="10"/>
        <color rgb="FF000000"/>
        <rFont val="Century Schoolbook"/>
        <family val="1"/>
      </rPr>
      <t>30</t>
    </r>
    <r>
      <rPr>
        <sz val="10"/>
        <color rgb="FF000000"/>
        <rFont val="Arial Narrow"/>
        <family val="2"/>
      </rPr>
      <t xml:space="preserve"> certificados de matricula)
* Procesar </t>
    </r>
    <r>
      <rPr>
        <sz val="10"/>
        <color rgb="FF000000"/>
        <rFont val="Century Schoolbook"/>
        <family val="1"/>
      </rPr>
      <t>5</t>
    </r>
    <r>
      <rPr>
        <sz val="10"/>
        <color rgb="FF000000"/>
        <rFont val="Arial Narrow"/>
        <family val="2"/>
      </rPr>
      <t xml:space="preserve"> resoluciones de retiro de
asignatura
* Enviar a Contabilidad</t>
    </r>
    <r>
      <rPr>
        <b/>
        <sz val="10"/>
        <color rgb="FF000000"/>
        <rFont val="Arial Narrow"/>
        <family val="2"/>
      </rPr>
      <t xml:space="preserve"> (</t>
    </r>
    <r>
      <rPr>
        <sz val="10"/>
        <color rgb="FF000000"/>
        <rFont val="Century Schoolbook"/>
        <family val="1"/>
      </rPr>
      <t>10</t>
    </r>
    <r>
      <rPr>
        <sz val="10"/>
        <color rgb="FF000000"/>
        <rFont val="Arial Narrow"/>
        <family val="2"/>
      </rPr>
      <t xml:space="preserve"> Comprobantes de ingreso único a caja con asiento de diario)</t>
    </r>
    <r>
      <rPr>
        <b/>
        <sz val="10"/>
        <color rgb="FF000000"/>
        <rFont val="Arial Narrow"/>
        <family val="2"/>
      </rPr>
      <t xml:space="preserve">
</t>
    </r>
    <r>
      <rPr>
        <sz val="10"/>
        <color rgb="FF000000"/>
        <rFont val="Arial Narrow"/>
        <family val="2"/>
      </rPr>
      <t xml:space="preserve">Se programa para el </t>
    </r>
    <r>
      <rPr>
        <sz val="10"/>
        <color rgb="FF000000"/>
        <rFont val="Century Schoolbook"/>
        <family val="1"/>
      </rPr>
      <t>2020 2</t>
    </r>
    <r>
      <rPr>
        <sz val="10"/>
        <color rgb="FF000000"/>
        <rFont val="Arial Narrow"/>
        <family val="2"/>
      </rPr>
      <t>S:
* Matricular (</t>
    </r>
    <r>
      <rPr>
        <sz val="10"/>
        <color rgb="FF000000"/>
        <rFont val="Century Schoolbook"/>
        <family val="1"/>
      </rPr>
      <t>1900</t>
    </r>
    <r>
      <rPr>
        <sz val="10"/>
        <color rgb="FF000000"/>
        <rFont val="Arial Narrow"/>
        <family val="2"/>
      </rPr>
      <t xml:space="preserve"> estudiantes)
* Entregar (</t>
    </r>
    <r>
      <rPr>
        <sz val="10"/>
        <color rgb="FF000000"/>
        <rFont val="Century Schoolbook"/>
        <family val="1"/>
      </rPr>
      <t>30</t>
    </r>
    <r>
      <rPr>
        <sz val="10"/>
        <color rgb="FF000000"/>
        <rFont val="Arial Narrow"/>
        <family val="2"/>
      </rPr>
      <t xml:space="preserve"> certificados de matricula)
* Procesar </t>
    </r>
    <r>
      <rPr>
        <sz val="10"/>
        <color rgb="FF000000"/>
        <rFont val="Century Schoolbook"/>
        <family val="1"/>
      </rPr>
      <t>5</t>
    </r>
    <r>
      <rPr>
        <sz val="10"/>
        <color rgb="FF000000"/>
        <rFont val="Arial Narrow"/>
        <family val="2"/>
      </rPr>
      <t xml:space="preserve"> resoluciones de retiro de asignatura
* Enviar a Contabilidad (</t>
    </r>
    <r>
      <rPr>
        <sz val="10"/>
        <color rgb="FF000000"/>
        <rFont val="Century Schoolbook"/>
        <family val="1"/>
      </rPr>
      <t>10</t>
    </r>
    <r>
      <rPr>
        <sz val="10"/>
        <color rgb="FF000000"/>
        <rFont val="Arial Narrow"/>
        <family val="2"/>
      </rPr>
      <t xml:space="preserve"> Comprobantes de ingreso único a caja con asiento de diario)</t>
    </r>
  </si>
  <si>
    <r>
      <rPr>
        <b/>
        <sz val="9"/>
        <color theme="1"/>
        <rFont val="Century Schoolbook"/>
        <family val="1"/>
      </rPr>
      <t>2.-</t>
    </r>
    <r>
      <rPr>
        <sz val="10"/>
        <color theme="1"/>
        <rFont val="Arial Narrow"/>
        <family val="2"/>
      </rPr>
      <t xml:space="preserve"> Coordinar y ejecutar los procesos de movilidad estudiantil en la FCQS.</t>
    </r>
  </si>
  <si>
    <t>N° de procesos de movilidad ejecutados</t>
  </si>
  <si>
    <r>
      <rPr>
        <b/>
        <sz val="9"/>
        <color theme="1"/>
        <rFont val="Century Schoolbook"/>
        <family val="1"/>
      </rPr>
      <t>1.-</t>
    </r>
    <r>
      <rPr>
        <sz val="10"/>
        <color theme="1"/>
        <rFont val="Arial Narrow"/>
        <family val="2"/>
      </rPr>
      <t xml:space="preserve"> Coordinar y Planificar el proceso de movilidad a nivel institucional.
</t>
    </r>
    <r>
      <rPr>
        <b/>
        <sz val="9"/>
        <color theme="1"/>
        <rFont val="Century Schoolbook"/>
        <family val="1"/>
      </rPr>
      <t>2.-</t>
    </r>
    <r>
      <rPr>
        <sz val="10"/>
        <color theme="1"/>
        <rFont val="Arial Narrow"/>
        <family val="2"/>
      </rPr>
      <t xml:space="preserve"> Coordinar y Planificar el proceso de movilidad a nivel de Facultad.
</t>
    </r>
    <r>
      <rPr>
        <b/>
        <sz val="9"/>
        <color theme="1"/>
        <rFont val="Century Schoolbook"/>
        <family val="1"/>
      </rPr>
      <t>3.-</t>
    </r>
    <r>
      <rPr>
        <sz val="10"/>
        <color theme="1"/>
        <rFont val="Arial Narrow"/>
        <family val="2"/>
      </rPr>
      <t xml:space="preserve"> Receptar y revisar los documentos habilitantes para procesos de movilidad.
</t>
    </r>
    <r>
      <rPr>
        <b/>
        <sz val="9"/>
        <color theme="1"/>
        <rFont val="Century Schoolbook"/>
        <family val="1"/>
      </rPr>
      <t>4.-</t>
    </r>
    <r>
      <rPr>
        <sz val="10"/>
        <color theme="1"/>
        <rFont val="Arial Narrow"/>
        <family val="2"/>
      </rPr>
      <t xml:space="preserve"> Emitir oficios a Coordinación de Carrera con la documentación respectiva para su revisión y análisis.
</t>
    </r>
    <r>
      <rPr>
        <b/>
        <sz val="9"/>
        <color theme="1"/>
        <rFont val="Century Schoolbook"/>
        <family val="1"/>
      </rPr>
      <t>5.-</t>
    </r>
    <r>
      <rPr>
        <sz val="10"/>
        <color theme="1"/>
        <rFont val="Arial Narrow"/>
        <family val="2"/>
      </rPr>
      <t xml:space="preserve"> Receptar y revisar el dictamen de académico para la elaboración del Informe de Reconocimiento u Homologación de Estudios por parte del Coordinador de Carrera.
</t>
    </r>
    <r>
      <rPr>
        <b/>
        <sz val="9"/>
        <color theme="1"/>
        <rFont val="Century Schoolbook"/>
        <family val="1"/>
      </rPr>
      <t>6.-</t>
    </r>
    <r>
      <rPr>
        <sz val="10"/>
        <color theme="1"/>
        <rFont val="Arial Narrow"/>
        <family val="2"/>
      </rPr>
      <t xml:space="preserve"> Elaborar oficio y entregar Informes de Reconocimiento u Homologación de Estudios a Comisión Académica para aprobación de Consejo Directivo.
</t>
    </r>
    <r>
      <rPr>
        <b/>
        <sz val="9"/>
        <color theme="1"/>
        <rFont val="Century Schoolbook"/>
        <family val="1"/>
      </rPr>
      <t>7.-</t>
    </r>
    <r>
      <rPr>
        <sz val="10"/>
        <color theme="1"/>
        <rFont val="Arial Narrow"/>
        <family val="2"/>
      </rPr>
      <t xml:space="preserve"> Elaborar Informe de Reconocimiento u Homologación de Estudios de estudiantes que migraron de carrera o provienen de otra IES.
</t>
    </r>
    <r>
      <rPr>
        <b/>
        <sz val="9"/>
        <color theme="1"/>
        <rFont val="Century Schoolbook"/>
        <family val="1"/>
      </rPr>
      <t>8.-</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</si>
  <si>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Oficios a Coordinación de Carrera para análisis comparativo de contenidos mínimos.
</t>
    </r>
    <r>
      <rPr>
        <b/>
        <sz val="9"/>
        <color theme="1"/>
        <rFont val="Century Schoolbook"/>
        <family val="1"/>
      </rPr>
      <t>2.-</t>
    </r>
    <r>
      <rPr>
        <sz val="10"/>
        <color theme="1"/>
        <rFont val="Arial Narrow"/>
        <family val="2"/>
      </rPr>
      <t xml:space="preserve"> Oficios de Informes de homologación remitidos a Comisión Académica.
</t>
    </r>
    <r>
      <rPr>
        <b/>
        <sz val="9"/>
        <color theme="1"/>
        <rFont val="Century Schoolbook"/>
        <family val="1"/>
      </rPr>
      <t>3.-</t>
    </r>
    <r>
      <rPr>
        <sz val="10"/>
        <color theme="1"/>
        <rFont val="Arial Narrow"/>
        <family val="2"/>
      </rPr>
      <t xml:space="preserve"> Informes de Reconocimiento u Homologación de Estudios de estudiantes elaborados.
</t>
    </r>
    <r>
      <rPr>
        <b/>
        <sz val="9"/>
        <color theme="1"/>
        <rFont val="Century Schoolbook"/>
        <family val="1"/>
      </rPr>
      <t>4.-</t>
    </r>
    <r>
      <rPr>
        <sz val="10"/>
        <color theme="1"/>
        <rFont val="Arial Narrow"/>
        <family val="2"/>
      </rPr>
      <t xml:space="preserve"> Registro de atención al usuario.
</t>
    </r>
    <r>
      <rPr>
        <b/>
        <sz val="9"/>
        <color theme="1"/>
        <rFont val="Century Schoolbook"/>
        <family val="1"/>
      </rPr>
      <t>5.-</t>
    </r>
    <r>
      <rPr>
        <sz val="10"/>
        <color theme="1"/>
        <rFont val="Arial Narrow"/>
        <family val="2"/>
      </rPr>
      <t xml:space="preserve"> Reporte de estudiantes matriculados por homologación.</t>
    </r>
  </si>
  <si>
    <r>
      <t xml:space="preserve">* Jefe de la UMMOG
  Alicia Riera Flores
* Analistas Estadística: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</si>
  <si>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r>
      <t xml:space="preserve">Se programa para </t>
    </r>
    <r>
      <rPr>
        <sz val="10"/>
        <color theme="1"/>
        <rFont val="Century Schoolbook"/>
        <family val="1"/>
      </rPr>
      <t>2020</t>
    </r>
    <r>
      <rPr>
        <sz val="10"/>
        <color theme="1"/>
        <rFont val="Arial Narrow"/>
        <family val="2"/>
      </rPr>
      <t xml:space="preserve"> IS:
* Enviar </t>
    </r>
    <r>
      <rPr>
        <b/>
        <sz val="10"/>
        <color theme="1"/>
        <rFont val="Century Schoolbook"/>
        <family val="1"/>
      </rPr>
      <t>5</t>
    </r>
    <r>
      <rPr>
        <b/>
        <sz val="10"/>
        <color theme="1"/>
        <rFont val="Arial Narrow"/>
        <family val="2"/>
      </rPr>
      <t xml:space="preserve"> </t>
    </r>
    <r>
      <rPr>
        <sz val="10"/>
        <color theme="1"/>
        <rFont val="Arial Narrow"/>
        <family val="2"/>
      </rPr>
      <t xml:space="preserve">oficios con Informes de reconocimiento u homologación
de estudios para aprobación de
la Comisión Académica.
* Entregar </t>
    </r>
    <r>
      <rPr>
        <b/>
        <sz val="10"/>
        <color theme="1"/>
        <rFont val="Century Schoolbook"/>
        <family val="1"/>
      </rPr>
      <t>5</t>
    </r>
    <r>
      <rPr>
        <sz val="10"/>
        <color theme="1"/>
        <rFont val="Arial Narrow"/>
        <family val="2"/>
      </rPr>
      <t xml:space="preserve"> informes de
reconocimiento u homologación
de estudios.</t>
    </r>
    <r>
      <rPr>
        <sz val="10"/>
        <color rgb="FFFF0000"/>
        <rFont val="Arial Narrow"/>
        <family val="2"/>
      </rPr>
      <t xml:space="preserve">
</t>
    </r>
    <r>
      <rPr>
        <sz val="10"/>
        <color theme="1"/>
        <rFont val="Arial Narrow"/>
        <family val="2"/>
      </rPr>
      <t xml:space="preserve">Se programa para </t>
    </r>
    <r>
      <rPr>
        <sz val="10"/>
        <color theme="1"/>
        <rFont val="Century Schoolbook"/>
        <family val="1"/>
      </rPr>
      <t>2020 2</t>
    </r>
    <r>
      <rPr>
        <sz val="10"/>
        <color theme="1"/>
        <rFont val="Arial Narrow"/>
        <family val="2"/>
      </rPr>
      <t xml:space="preserve">S:
* Enviar </t>
    </r>
    <r>
      <rPr>
        <b/>
        <sz val="10"/>
        <color theme="1"/>
        <rFont val="Century Schoolbook"/>
        <family val="1"/>
      </rPr>
      <t>5</t>
    </r>
    <r>
      <rPr>
        <sz val="10"/>
        <color theme="1"/>
        <rFont val="Arial Narrow"/>
        <family val="2"/>
      </rPr>
      <t xml:space="preserve"> oficios con Informes de reconocimiento u homologación
de estudios para aprobación de 
la Comisión Académica.
* Entregar</t>
    </r>
    <r>
      <rPr>
        <b/>
        <sz val="10"/>
        <color theme="1"/>
        <rFont val="Arial Narrow"/>
        <family val="2"/>
      </rPr>
      <t xml:space="preserve"> </t>
    </r>
    <r>
      <rPr>
        <b/>
        <sz val="10"/>
        <color theme="1"/>
        <rFont val="Century Schoolbook"/>
        <family val="1"/>
      </rPr>
      <t>5</t>
    </r>
    <r>
      <rPr>
        <sz val="10"/>
        <color theme="1"/>
        <rFont val="Arial Narrow"/>
        <family val="2"/>
      </rPr>
      <t xml:space="preserve"> informes de
reconocimiento u homologación
de estudios.</t>
    </r>
  </si>
  <si>
    <r>
      <rPr>
        <b/>
        <sz val="9"/>
        <color theme="1"/>
        <rFont val="Century Schoolbook"/>
        <family val="1"/>
      </rPr>
      <t>3.-</t>
    </r>
    <r>
      <rPr>
        <sz val="10"/>
        <color theme="1"/>
        <rFont val="Arial Narrow"/>
        <family val="2"/>
      </rPr>
      <t xml:space="preserve"> Coordinar y ejecutar los procesos de graduación en la FCQS.</t>
    </r>
  </si>
  <si>
    <t>N° de procesos de graduación ejecutados</t>
  </si>
  <si>
    <r>
      <rPr>
        <b/>
        <sz val="9"/>
        <color theme="1"/>
        <rFont val="Century Schoolbook"/>
        <family val="1"/>
      </rPr>
      <t>1.-</t>
    </r>
    <r>
      <rPr>
        <sz val="10"/>
        <color theme="1"/>
        <rFont val="Arial Narrow"/>
        <family val="2"/>
      </rPr>
      <t xml:space="preserve"> Coordinar y Planificar proceso de titulación a nivel de Facultad.
</t>
    </r>
    <r>
      <rPr>
        <b/>
        <sz val="9"/>
        <color theme="1"/>
        <rFont val="Century Schoolbook"/>
        <family val="1"/>
      </rPr>
      <t>2.-</t>
    </r>
    <r>
      <rPr>
        <sz val="10"/>
        <color theme="1"/>
        <rFont val="Arial Narrow"/>
        <family val="2"/>
      </rPr>
      <t xml:space="preserve"> Coordinar y Planificar proceso de titulación a nivel institucional.
3.- Revisar y validar el cumplimiento de la malla.
</t>
    </r>
    <r>
      <rPr>
        <b/>
        <sz val="9"/>
        <color theme="1"/>
        <rFont val="Century Schoolbook"/>
        <family val="1"/>
      </rPr>
      <t>4.-</t>
    </r>
    <r>
      <rPr>
        <sz val="10"/>
        <color theme="1"/>
        <rFont val="Arial Narrow"/>
        <family val="2"/>
      </rPr>
      <t xml:space="preserve"> Revisar perdida de gratuidad por acumular el 30% de créditos reprobados.
</t>
    </r>
    <r>
      <rPr>
        <b/>
        <sz val="9"/>
        <color theme="1"/>
        <rFont val="Century Schoolbook"/>
        <family val="1"/>
      </rPr>
      <t xml:space="preserve">5.- </t>
    </r>
    <r>
      <rPr>
        <sz val="10"/>
        <color theme="1"/>
        <rFont val="Arial Narrow"/>
        <family val="2"/>
      </rPr>
      <t xml:space="preserve">Revisar segundo o más títulos profesionales obtenidos.
</t>
    </r>
    <r>
      <rPr>
        <b/>
        <sz val="9"/>
        <color theme="1"/>
        <rFont val="Century Schoolbook"/>
        <family val="1"/>
      </rPr>
      <t>6.-</t>
    </r>
    <r>
      <rPr>
        <sz val="10"/>
        <color theme="1"/>
        <rFont val="Arial Narrow"/>
        <family val="2"/>
      </rPr>
      <t xml:space="preserve"> Ingresar fecha de fin de estudios.
</t>
    </r>
    <r>
      <rPr>
        <b/>
        <sz val="9"/>
        <color theme="1"/>
        <rFont val="Century Schoolbook"/>
        <family val="1"/>
      </rPr>
      <t>7.-</t>
    </r>
    <r>
      <rPr>
        <sz val="10"/>
        <color theme="1"/>
        <rFont val="Arial Narrow"/>
        <family val="2"/>
      </rPr>
      <t xml:space="preserve"> Revisar y validar los prerrequisitos.
</t>
    </r>
    <r>
      <rPr>
        <b/>
        <sz val="9"/>
        <color theme="1"/>
        <rFont val="Century Schoolbook"/>
        <family val="1"/>
      </rPr>
      <t>8.-</t>
    </r>
    <r>
      <rPr>
        <sz val="10"/>
        <color theme="1"/>
        <rFont val="Arial Narrow"/>
        <family val="2"/>
      </rPr>
      <t xml:space="preserve"> Receptar, revisar requisitos habilitantes para matricula en proceso de titulación.
</t>
    </r>
    <r>
      <rPr>
        <b/>
        <sz val="9"/>
        <color theme="1"/>
        <rFont val="Century Schoolbook"/>
        <family val="1"/>
      </rPr>
      <t>9.-</t>
    </r>
    <r>
      <rPr>
        <sz val="10"/>
        <color theme="1"/>
        <rFont val="Arial Narrow"/>
        <family val="2"/>
      </rPr>
      <t xml:space="preserve"> Validar matrícula de proceso de titulación.
</t>
    </r>
    <r>
      <rPr>
        <b/>
        <sz val="9"/>
        <color theme="1"/>
        <rFont val="Century Schoolbook"/>
        <family val="1"/>
      </rPr>
      <t>10.-</t>
    </r>
    <r>
      <rPr>
        <sz val="10"/>
        <color theme="1"/>
        <rFont val="Arial Narrow"/>
        <family val="2"/>
      </rPr>
      <t xml:space="preserve"> Validar tutores y comité evaluador para aprobación de Consejo Directivo.
</t>
    </r>
    <r>
      <rPr>
        <b/>
        <sz val="9"/>
        <color theme="1"/>
        <rFont val="Century Schoolbook"/>
        <family val="1"/>
      </rPr>
      <t>11.-</t>
    </r>
    <r>
      <rPr>
        <sz val="10"/>
        <color theme="1"/>
        <rFont val="Arial Narrow"/>
        <family val="2"/>
      </rPr>
      <t xml:space="preserve"> Coordinar con Subdecanato la selección de los supervisores para la toma de examen complexivo.
</t>
    </r>
    <r>
      <rPr>
        <b/>
        <sz val="9"/>
        <color theme="1"/>
        <rFont val="Century Schoolbook"/>
        <family val="1"/>
      </rPr>
      <t>12.-</t>
    </r>
    <r>
      <rPr>
        <sz val="10"/>
        <color theme="1"/>
        <rFont val="Arial Narrow"/>
        <family val="2"/>
      </rPr>
      <t xml:space="preserve"> Imprimir listados de estudiantes aptos para rendir examen complexivo.
</t>
    </r>
    <r>
      <rPr>
        <b/>
        <sz val="9"/>
        <color theme="1"/>
        <rFont val="Century Schoolbook"/>
        <family val="1"/>
      </rPr>
      <t>13.-</t>
    </r>
    <r>
      <rPr>
        <sz val="10"/>
        <color theme="1"/>
        <rFont val="Arial Narrow"/>
        <family val="2"/>
      </rPr>
      <t xml:space="preserve"> Supervisar y coordinar la toma del Examen Complexivo.
</t>
    </r>
    <r>
      <rPr>
        <b/>
        <sz val="9"/>
        <color theme="1"/>
        <rFont val="Century Schoolbook"/>
        <family val="1"/>
      </rPr>
      <t>14.-</t>
    </r>
    <r>
      <rPr>
        <sz val="10"/>
        <color theme="1"/>
        <rFont val="Arial Narrow"/>
        <family val="2"/>
      </rPr>
      <t xml:space="preserve"> Ingresar a la plataforma de titulación fecha, hora y lugar de sustentación.
</t>
    </r>
    <r>
      <rPr>
        <b/>
        <sz val="9"/>
        <color theme="1"/>
        <rFont val="Century Schoolbook"/>
        <family val="1"/>
      </rPr>
      <t>15.-</t>
    </r>
    <r>
      <rPr>
        <sz val="10"/>
        <color theme="1"/>
        <rFont val="Arial Narrow"/>
        <family val="2"/>
      </rPr>
      <t xml:space="preserve"> Supervisar y coordinar las sustentaciones de Trabajo de Titulación y Examen Complexivo.
</t>
    </r>
    <r>
      <rPr>
        <b/>
        <sz val="9"/>
        <color theme="1"/>
        <rFont val="Century Schoolbook"/>
        <family val="1"/>
      </rPr>
      <t>16.-</t>
    </r>
    <r>
      <rPr>
        <sz val="10"/>
        <color theme="1"/>
        <rFont val="Arial Narrow"/>
        <family val="2"/>
      </rPr>
      <t xml:space="preserve"> Activar Especialista Suplente del Comité Evaluador a petición del Coordinador de Carrera.
</t>
    </r>
    <r>
      <rPr>
        <b/>
        <sz val="9"/>
        <color theme="1"/>
        <rFont val="Century Schoolbook"/>
        <family val="1"/>
      </rPr>
      <t>17.-</t>
    </r>
    <r>
      <rPr>
        <sz val="10"/>
        <color theme="1"/>
        <rFont val="Arial Narrow"/>
        <family val="2"/>
      </rPr>
      <t xml:space="preserve"> Imprimir Actas de Calificaciones.
</t>
    </r>
    <r>
      <rPr>
        <b/>
        <sz val="9"/>
        <color theme="1"/>
        <rFont val="Century Schoolbook"/>
        <family val="1"/>
      </rPr>
      <t>18.-</t>
    </r>
    <r>
      <rPr>
        <sz val="10"/>
        <color theme="1"/>
        <rFont val="Arial Narrow"/>
        <family val="2"/>
      </rPr>
      <t xml:space="preserve"> Validar trabajo escrito de ambas opciones de titulación en la plataforma de titulación.
</t>
    </r>
    <r>
      <rPr>
        <b/>
        <sz val="9"/>
        <color theme="1"/>
        <rFont val="Century Schoolbook"/>
        <family val="1"/>
      </rPr>
      <t>19.-</t>
    </r>
    <r>
      <rPr>
        <sz val="10"/>
        <color theme="1"/>
        <rFont val="Arial Narrow"/>
        <family val="2"/>
      </rPr>
      <t xml:space="preserve"> Receptar, revisar, imprimir o validar los certificados de no adeudar solicitados por la unidad de titulación o estudiantes.
</t>
    </r>
    <r>
      <rPr>
        <b/>
        <sz val="9"/>
        <color theme="1"/>
        <rFont val="Century Schoolbook"/>
        <family val="1"/>
      </rPr>
      <t>20.-</t>
    </r>
    <r>
      <rPr>
        <sz val="10"/>
        <color theme="1"/>
        <rFont val="Arial Narrow"/>
        <family val="2"/>
      </rPr>
      <t xml:space="preserve"> Receptar Certificados de No Adeudar y Recibo único de Ingreso a Caja de estudiantes que pierden gratuidad y/o poseen otro título.
</t>
    </r>
    <r>
      <rPr>
        <b/>
        <sz val="9"/>
        <color theme="1"/>
        <rFont val="Century Schoolbook"/>
        <family val="1"/>
      </rPr>
      <t xml:space="preserve">21.- </t>
    </r>
    <r>
      <rPr>
        <sz val="10"/>
        <color theme="1"/>
        <rFont val="Arial Narrow"/>
        <family val="2"/>
      </rPr>
      <t xml:space="preserve">Generar e imprimir Informes de Aptitud Legal por carrera, para aprobación de Consejo Directivo.
</t>
    </r>
    <r>
      <rPr>
        <b/>
        <sz val="9"/>
        <color theme="1"/>
        <rFont val="Century Schoolbook"/>
        <family val="1"/>
      </rPr>
      <t>22.-</t>
    </r>
    <r>
      <rPr>
        <sz val="10"/>
        <color theme="1"/>
        <rFont val="Arial Narrow"/>
        <family val="2"/>
      </rPr>
      <t xml:space="preserve"> Generar e imprimir Actas de Graduación.
</t>
    </r>
    <r>
      <rPr>
        <b/>
        <sz val="9"/>
        <color theme="1"/>
        <rFont val="Century Schoolbook"/>
        <family val="1"/>
      </rPr>
      <t>23.-</t>
    </r>
    <r>
      <rPr>
        <sz val="10"/>
        <color theme="1"/>
        <rFont val="Arial Narrow"/>
        <family val="2"/>
      </rPr>
      <t xml:space="preserve"> Receptar firmas de estudiantes y autoridades en las Actas de Graduación.
</t>
    </r>
    <r>
      <rPr>
        <b/>
        <sz val="9"/>
        <color theme="1"/>
        <rFont val="Century Schoolbook"/>
        <family val="1"/>
      </rPr>
      <t>24.-</t>
    </r>
    <r>
      <rPr>
        <sz val="10"/>
        <color theme="1"/>
        <rFont val="Arial Narrow"/>
        <family val="2"/>
      </rPr>
      <t xml:space="preserve"> Revisar y validar los promedios de grado.
</t>
    </r>
    <r>
      <rPr>
        <b/>
        <sz val="9"/>
        <color theme="1"/>
        <rFont val="Century Schoolbook"/>
        <family val="1"/>
      </rPr>
      <t>25.-</t>
    </r>
    <r>
      <rPr>
        <sz val="10"/>
        <color theme="1"/>
        <rFont val="Arial Narrow"/>
        <family val="2"/>
      </rPr>
      <t xml:space="preserve"> Imprimir Actas Consolidadas.
</t>
    </r>
    <r>
      <rPr>
        <b/>
        <sz val="9"/>
        <color theme="1"/>
        <rFont val="Century Schoolbook"/>
        <family val="1"/>
      </rPr>
      <t>26.-</t>
    </r>
    <r>
      <rPr>
        <sz val="10"/>
        <color theme="1"/>
        <rFont val="Arial Narrow"/>
        <family val="2"/>
      </rPr>
      <t xml:space="preserve"> Receptar firmas de Actas Consolidadas para su legalidad.
</t>
    </r>
    <r>
      <rPr>
        <b/>
        <sz val="9"/>
        <color theme="1"/>
        <rFont val="Century Schoolbook"/>
        <family val="1"/>
      </rPr>
      <t>27.-</t>
    </r>
    <r>
      <rPr>
        <sz val="10"/>
        <color theme="1"/>
        <rFont val="Arial Narrow"/>
        <family val="2"/>
      </rPr>
      <t xml:space="preserve"> Emitir informe para Decanato sobre traslado de especies de Tesorería a Secretaría General.
</t>
    </r>
    <r>
      <rPr>
        <b/>
        <sz val="9"/>
        <color theme="1"/>
        <rFont val="Century Schoolbook"/>
        <family val="1"/>
      </rPr>
      <t>28.-</t>
    </r>
    <r>
      <rPr>
        <sz val="10"/>
        <color theme="1"/>
        <rFont val="Arial Narrow"/>
        <family val="2"/>
      </rPr>
      <t xml:space="preserve"> Ingresar, revisar y actualizar la información cargada en el SIUTMACH para la impresión de títulos y registro en la SENESCYT.
</t>
    </r>
    <r>
      <rPr>
        <b/>
        <sz val="9"/>
        <color theme="1"/>
        <rFont val="Century Schoolbook"/>
        <family val="1"/>
      </rPr>
      <t>29.-</t>
    </r>
    <r>
      <rPr>
        <sz val="10"/>
        <color theme="1"/>
        <rFont val="Arial Narrow"/>
        <family val="2"/>
      </rPr>
      <t xml:space="preserve"> Revisar documentación física que se remite a Secretaría General para emisión de títulos.
</t>
    </r>
    <r>
      <rPr>
        <b/>
        <sz val="9"/>
        <color theme="1"/>
        <rFont val="Century Schoolbook"/>
        <family val="1"/>
      </rPr>
      <t>30.-</t>
    </r>
    <r>
      <rPr>
        <sz val="10"/>
        <color theme="1"/>
        <rFont val="Arial Narrow"/>
        <family val="2"/>
      </rPr>
      <t xml:space="preserve"> Emitir informe para Decanato solicitando el registro e impresión de los títulos.
</t>
    </r>
    <r>
      <rPr>
        <b/>
        <sz val="9"/>
        <color theme="1"/>
        <rFont val="Century Schoolbook"/>
        <family val="1"/>
      </rPr>
      <t>31.-</t>
    </r>
    <r>
      <rPr>
        <sz val="10"/>
        <color theme="1"/>
        <rFont val="Arial Narrow"/>
        <family val="2"/>
      </rPr>
      <t xml:space="preserve"> Convocar y asistir en la Inducción para el Evento de Incorporación.
</t>
    </r>
    <r>
      <rPr>
        <b/>
        <sz val="9"/>
        <color theme="1"/>
        <rFont val="Century Schoolbook"/>
        <family val="1"/>
      </rPr>
      <t>32.-</t>
    </r>
    <r>
      <rPr>
        <sz val="10"/>
        <color theme="1"/>
        <rFont val="Arial Narrow"/>
        <family val="2"/>
      </rPr>
      <t xml:space="preserve"> Entregar ticket's a los estudiantes para el Evento de Incorporación.
</t>
    </r>
    <r>
      <rPr>
        <b/>
        <sz val="9"/>
        <color theme="1"/>
        <rFont val="Century Schoolbook"/>
        <family val="1"/>
      </rPr>
      <t>33.-</t>
    </r>
    <r>
      <rPr>
        <sz val="10"/>
        <color theme="1"/>
        <rFont val="Arial Narrow"/>
        <family val="2"/>
      </rPr>
      <t xml:space="preserve"> Controlar y coordinar el ingreso de autoridades, estudiantes, familiares e invitados especiales.
</t>
    </r>
    <r>
      <rPr>
        <b/>
        <sz val="9"/>
        <color theme="1"/>
        <rFont val="Century Schoolbook"/>
        <family val="1"/>
      </rPr>
      <t>34.-</t>
    </r>
    <r>
      <rPr>
        <sz val="10"/>
        <color theme="1"/>
        <rFont val="Arial Narrow"/>
        <family val="2"/>
      </rPr>
      <t xml:space="preserve"> Coordinar la entrega individual de los títulos.
</t>
    </r>
    <r>
      <rPr>
        <b/>
        <sz val="9"/>
        <color theme="1"/>
        <rFont val="Century Schoolbook"/>
        <family val="1"/>
      </rPr>
      <t>35.-</t>
    </r>
    <r>
      <rPr>
        <sz val="10"/>
        <color theme="1"/>
        <rFont val="Arial Narrow"/>
        <family val="2"/>
      </rPr>
      <t xml:space="preserve"> Elaborar Programa de incorporaciones.
</t>
    </r>
    <r>
      <rPr>
        <b/>
        <sz val="9"/>
        <color theme="1"/>
        <rFont val="Century Schoolbook"/>
        <family val="1"/>
      </rPr>
      <t>36.-</t>
    </r>
    <r>
      <rPr>
        <sz val="10"/>
        <color theme="1"/>
        <rFont val="Arial Narrow"/>
        <family val="2"/>
      </rPr>
      <t xml:space="preserve"> Redactar Biografía de mejor graduado.
</t>
    </r>
    <r>
      <rPr>
        <b/>
        <sz val="9"/>
        <color theme="1"/>
        <rFont val="Century Schoolbook"/>
        <family val="1"/>
      </rPr>
      <t>37.-</t>
    </r>
    <r>
      <rPr>
        <sz val="10"/>
        <color theme="1"/>
        <rFont val="Arial Narrow"/>
        <family val="2"/>
      </rPr>
      <t xml:space="preserve"> Coordinar con Dirección de Comunicación eventos de Incorporación.
</t>
    </r>
    <r>
      <rPr>
        <b/>
        <sz val="9"/>
        <color theme="1"/>
        <rFont val="Century Schoolbook"/>
        <family val="1"/>
      </rPr>
      <t>38.-</t>
    </r>
    <r>
      <rPr>
        <sz val="10"/>
        <color theme="1"/>
        <rFont val="Arial Narrow"/>
        <family val="2"/>
      </rPr>
      <t xml:space="preserve"> Emitir certificados de estar legalmente matriculados en el proceso de titulación.
</t>
    </r>
    <r>
      <rPr>
        <b/>
        <sz val="9"/>
        <color theme="1"/>
        <rFont val="Century Schoolbook"/>
        <family val="1"/>
      </rPr>
      <t>39.-</t>
    </r>
    <r>
      <rPr>
        <sz val="10"/>
        <color theme="1"/>
        <rFont val="Arial Narrow"/>
        <family val="2"/>
      </rPr>
      <t xml:space="preserve"> Remitir copias certificadas de oficios de autorización de la compra de títulos de promociones antiguas.
</t>
    </r>
    <r>
      <rPr>
        <b/>
        <sz val="9"/>
        <color theme="1"/>
        <rFont val="Century Schoolbook"/>
        <family val="1"/>
      </rPr>
      <t>40.-</t>
    </r>
    <r>
      <rPr>
        <sz val="10"/>
        <color theme="1"/>
        <rFont val="Arial Narrow"/>
        <family val="2"/>
      </rPr>
      <t xml:space="preserve"> Remitir copias certificadas de Actas de Calificaciones.
</t>
    </r>
    <r>
      <rPr>
        <b/>
        <sz val="9"/>
        <color theme="1"/>
        <rFont val="Century Schoolbook"/>
        <family val="1"/>
      </rPr>
      <t>41.-</t>
    </r>
    <r>
      <rPr>
        <sz val="10"/>
        <color theme="1"/>
        <rFont val="Arial Narrow"/>
        <family val="2"/>
      </rPr>
      <t xml:space="preserve"> Remitir copias certificadas de Actas de Graduación.
</t>
    </r>
    <r>
      <rPr>
        <b/>
        <sz val="9"/>
        <color theme="1"/>
        <rFont val="Century Schoolbook"/>
        <family val="1"/>
      </rPr>
      <t>42.-</t>
    </r>
    <r>
      <rPr>
        <sz val="10"/>
        <color theme="1"/>
        <rFont val="Arial Narrow"/>
        <family val="2"/>
      </rPr>
      <t xml:space="preserve"> Remitir copias certificadas de Actas de Grado Consolidada.
</t>
    </r>
    <r>
      <rPr>
        <b/>
        <sz val="9"/>
        <color theme="1"/>
        <rFont val="Century Schoolbook"/>
        <family val="1"/>
      </rPr>
      <t>43.-</t>
    </r>
    <r>
      <rPr>
        <sz val="10"/>
        <color theme="1"/>
        <rFont val="Arial Narrow"/>
        <family val="2"/>
      </rPr>
      <t xml:space="preserve"> Atender a usuarios internos y externos.</t>
    </r>
  </si>
  <si>
    <r>
      <rPr>
        <b/>
        <sz val="9"/>
        <color theme="1"/>
        <rFont val="Century Schoolbook"/>
        <family val="1"/>
      </rPr>
      <t>1.-</t>
    </r>
    <r>
      <rPr>
        <sz val="10"/>
        <color theme="1"/>
        <rFont val="Arial Narrow"/>
        <family val="2"/>
      </rPr>
      <t xml:space="preserve"> Hoja de matricula y reporte de alumnos legalmente matriculados para el proceso de titulación.
</t>
    </r>
    <r>
      <rPr>
        <b/>
        <sz val="9"/>
        <color theme="1"/>
        <rFont val="Century Schoolbook"/>
        <family val="1"/>
      </rPr>
      <t>2.-</t>
    </r>
    <r>
      <rPr>
        <sz val="10"/>
        <color theme="1"/>
        <rFont val="Arial Narrow"/>
        <family val="2"/>
      </rPr>
      <t xml:space="preserve"> Registro de asistencia de capacitaciones relacionados a los procesos de titulación.
</t>
    </r>
    <r>
      <rPr>
        <b/>
        <sz val="9"/>
        <color theme="1"/>
        <rFont val="Century Schoolbook"/>
        <family val="1"/>
      </rPr>
      <t>3.-</t>
    </r>
    <r>
      <rPr>
        <sz val="10"/>
        <color theme="1"/>
        <rFont val="Arial Narrow"/>
        <family val="2"/>
      </rPr>
      <t xml:space="preserve"> Listado de estudiantes para rendir el examen complexivo con las respetivas firmas de estudiantes, responsables y supervisores.
</t>
    </r>
    <r>
      <rPr>
        <b/>
        <sz val="9"/>
        <color theme="1"/>
        <rFont val="Century Schoolbook"/>
        <family val="1"/>
      </rPr>
      <t>4.-</t>
    </r>
    <r>
      <rPr>
        <sz val="10"/>
        <color theme="1"/>
        <rFont val="Arial Narrow"/>
        <family val="2"/>
      </rPr>
      <t xml:space="preserve"> Reportes generados del sistema informático de Titulación de tutores y comités evaluadores enviados al H. Consejo Directivo.
</t>
    </r>
    <r>
      <rPr>
        <b/>
        <sz val="9"/>
        <color theme="1"/>
        <rFont val="Century Schoolbook"/>
        <family val="1"/>
      </rPr>
      <t>5.-</t>
    </r>
    <r>
      <rPr>
        <sz val="10"/>
        <color theme="1"/>
        <rFont val="Arial Narrow"/>
        <family val="2"/>
      </rPr>
      <t xml:space="preserve"> Reporte generado del sistema informático donde consta la fecha, hora y lugar de sustentación.
</t>
    </r>
    <r>
      <rPr>
        <b/>
        <sz val="9"/>
        <color theme="1"/>
        <rFont val="Century Schoolbook"/>
        <family val="1"/>
      </rPr>
      <t>6.-</t>
    </r>
    <r>
      <rPr>
        <sz val="10"/>
        <color theme="1"/>
        <rFont val="Arial Narrow"/>
        <family val="2"/>
      </rPr>
      <t xml:space="preserve"> Actas de calificaciones de titulación firmadas.
</t>
    </r>
    <r>
      <rPr>
        <b/>
        <sz val="9"/>
        <color theme="1"/>
        <rFont val="Century Schoolbook"/>
        <family val="1"/>
      </rPr>
      <t>7.-</t>
    </r>
    <r>
      <rPr>
        <sz val="10"/>
        <color theme="1"/>
        <rFont val="Arial Narrow"/>
        <family val="2"/>
      </rPr>
      <t xml:space="preserve"> Actas consolidadas firmadas.
</t>
    </r>
    <r>
      <rPr>
        <b/>
        <sz val="9"/>
        <color theme="1"/>
        <rFont val="Century Schoolbook"/>
        <family val="1"/>
      </rPr>
      <t>8.-</t>
    </r>
    <r>
      <rPr>
        <sz val="10"/>
        <color theme="1"/>
        <rFont val="Arial Narrow"/>
        <family val="2"/>
      </rPr>
      <t xml:space="preserve"> Requisitos recibidos y archivados en el expediente del estudiante.
</t>
    </r>
    <r>
      <rPr>
        <b/>
        <sz val="9"/>
        <color theme="1"/>
        <rFont val="Century Schoolbook"/>
        <family val="1"/>
      </rPr>
      <t>9.-</t>
    </r>
    <r>
      <rPr>
        <sz val="10"/>
        <color theme="1"/>
        <rFont val="Arial Narrow"/>
        <family val="2"/>
      </rPr>
      <t xml:space="preserve"> Reporte generado en el SIUTMACH de información ingresada individualmente previa impresión de títulos por Secretaria General.
</t>
    </r>
    <r>
      <rPr>
        <b/>
        <sz val="9"/>
        <color theme="1"/>
        <rFont val="Century Schoolbook"/>
        <family val="1"/>
      </rPr>
      <t>10.-</t>
    </r>
    <r>
      <rPr>
        <sz val="10"/>
        <color theme="1"/>
        <rFont val="Arial Narrow"/>
        <family val="2"/>
      </rPr>
      <t xml:space="preserve"> Oficios y correos enviados para el evento de graduación.
</t>
    </r>
    <r>
      <rPr>
        <b/>
        <sz val="9"/>
        <color theme="1"/>
        <rFont val="Century Schoolbook"/>
        <family val="1"/>
      </rPr>
      <t>11.-</t>
    </r>
    <r>
      <rPr>
        <sz val="10"/>
        <color theme="1"/>
        <rFont val="Arial Narrow"/>
        <family val="2"/>
      </rPr>
      <t xml:space="preserve"> Reporte de estudiantes graduados.
</t>
    </r>
    <r>
      <rPr>
        <b/>
        <sz val="9"/>
        <color theme="1"/>
        <rFont val="Century Schoolbook"/>
        <family val="1"/>
      </rPr>
      <t>12.-</t>
    </r>
    <r>
      <rPr>
        <sz val="10"/>
        <color theme="1"/>
        <rFont val="Arial Narrow"/>
        <family val="2"/>
      </rPr>
      <t xml:space="preserve"> Reporte de Certificados de no adeudar validados en el sistema informático de Titulación o Registro del libro.</t>
    </r>
  </si>
  <si>
    <r>
      <t xml:space="preserve">Se programa para el </t>
    </r>
    <r>
      <rPr>
        <sz val="10"/>
        <color rgb="FF000000"/>
        <rFont val="Century Schoolbook"/>
        <family val="1"/>
      </rPr>
      <t>2020</t>
    </r>
    <r>
      <rPr>
        <sz val="10"/>
        <color rgb="FF000000"/>
        <rFont val="Arial Narrow"/>
        <family val="2"/>
      </rPr>
      <t xml:space="preserve"> IS:
* Matricular </t>
    </r>
    <r>
      <rPr>
        <sz val="10"/>
        <color rgb="FF000000"/>
        <rFont val="Century Schoolbook"/>
        <family val="1"/>
      </rPr>
      <t>40</t>
    </r>
    <r>
      <rPr>
        <sz val="10"/>
        <color rgb="FF000000"/>
        <rFont val="Arial Narrow"/>
        <family val="2"/>
      </rPr>
      <t xml:space="preserve"> estudiantes en el proceso de titulación.
* Entregar </t>
    </r>
    <r>
      <rPr>
        <sz val="10"/>
        <color rgb="FF000000"/>
        <rFont val="Century Schoolbook"/>
        <family val="1"/>
      </rPr>
      <t>30</t>
    </r>
    <r>
      <rPr>
        <sz val="10"/>
        <color rgb="FF000000"/>
        <rFont val="Arial Narrow"/>
        <family val="2"/>
      </rPr>
      <t xml:space="preserve"> certificados de no adeudar.
* Entregar </t>
    </r>
    <r>
      <rPr>
        <sz val="10"/>
        <color rgb="FF000000"/>
        <rFont val="Century Schoolbook"/>
        <family val="1"/>
      </rPr>
      <t>5</t>
    </r>
    <r>
      <rPr>
        <sz val="10"/>
        <color rgb="FF000000"/>
        <rFont val="Arial Narrow"/>
        <family val="2"/>
      </rPr>
      <t xml:space="preserve"> certificados de titulación.
Se programa para el </t>
    </r>
    <r>
      <rPr>
        <sz val="10"/>
        <color rgb="FF000000"/>
        <rFont val="Century Schoolbook"/>
        <family val="1"/>
      </rPr>
      <t>2020 2</t>
    </r>
    <r>
      <rPr>
        <sz val="10"/>
        <color rgb="FF000000"/>
        <rFont val="Arial Narrow"/>
        <family val="2"/>
      </rPr>
      <t xml:space="preserve">S:
* Matricular </t>
    </r>
    <r>
      <rPr>
        <sz val="10"/>
        <color rgb="FF000000"/>
        <rFont val="Century Schoolbook"/>
        <family val="1"/>
      </rPr>
      <t>40</t>
    </r>
    <r>
      <rPr>
        <sz val="10"/>
        <color rgb="FF000000"/>
        <rFont val="Arial Narrow"/>
        <family val="2"/>
      </rPr>
      <t xml:space="preserve"> estudiantes en el proceso de titulación.
* Entregar </t>
    </r>
    <r>
      <rPr>
        <sz val="10"/>
        <color rgb="FF000000"/>
        <rFont val="Century Schoolbook"/>
        <family val="1"/>
      </rPr>
      <t>30</t>
    </r>
    <r>
      <rPr>
        <sz val="10"/>
        <color rgb="FF000000"/>
        <rFont val="Arial Narrow"/>
        <family val="2"/>
      </rPr>
      <t xml:space="preserve"> certificados de no adeudar.
* Entregar </t>
    </r>
    <r>
      <rPr>
        <sz val="10"/>
        <color rgb="FF000000"/>
        <rFont val="Century Schoolbook"/>
        <family val="1"/>
      </rPr>
      <t>5</t>
    </r>
    <r>
      <rPr>
        <sz val="10"/>
        <color rgb="FF000000"/>
        <rFont val="Arial Narrow"/>
        <family val="2"/>
      </rPr>
      <t xml:space="preserve"> certificados de titulación.</t>
    </r>
  </si>
  <si>
    <r>
      <rPr>
        <b/>
        <sz val="9"/>
        <color theme="1"/>
        <rFont val="Century Schoolbook"/>
        <family val="1"/>
      </rPr>
      <t>4.-</t>
    </r>
    <r>
      <rPr>
        <sz val="10"/>
        <color theme="1"/>
        <rFont val="Arial Narrow"/>
        <family val="2"/>
      </rPr>
      <t xml:space="preserve"> Coordinar los procesos de registro y/o validación de calificaciones en la FCQS.</t>
    </r>
  </si>
  <si>
    <t>N° de Procesos de Registros y/o validación de calificaciones ejecutadas</t>
  </si>
  <si>
    <r>
      <rPr>
        <b/>
        <sz val="9"/>
        <color theme="1"/>
        <rFont val="Century Schoolbook"/>
        <family val="1"/>
      </rPr>
      <t>1.-</t>
    </r>
    <r>
      <rPr>
        <sz val="10"/>
        <color theme="1"/>
        <rFont val="Arial Narrow"/>
        <family val="2"/>
      </rPr>
      <t xml:space="preserve"> Reporte de actas validadas.
</t>
    </r>
    <r>
      <rPr>
        <b/>
        <sz val="9"/>
        <color theme="1"/>
        <rFont val="Century Schoolbook"/>
        <family val="1"/>
      </rPr>
      <t>2.-</t>
    </r>
    <r>
      <rPr>
        <sz val="10"/>
        <color theme="1"/>
        <rFont val="Arial Narrow"/>
        <family val="2"/>
      </rPr>
      <t xml:space="preserve"> Reporte de mejores estudiantes por semestre, carrera y periodo.
</t>
    </r>
    <r>
      <rPr>
        <b/>
        <sz val="9"/>
        <color theme="1"/>
        <rFont val="Century Schoolbook"/>
        <family val="1"/>
      </rPr>
      <t>3.-</t>
    </r>
    <r>
      <rPr>
        <sz val="10"/>
        <color theme="1"/>
        <rFont val="Arial Narrow"/>
        <family val="2"/>
      </rPr>
      <t xml:space="preserve"> Reporte de Mejor egresado por período y/o carrera.
</t>
    </r>
    <r>
      <rPr>
        <b/>
        <sz val="9"/>
        <color theme="1"/>
        <rFont val="Century Schoolbook"/>
        <family val="1"/>
      </rPr>
      <t>4.-</t>
    </r>
    <r>
      <rPr>
        <sz val="10"/>
        <color theme="1"/>
        <rFont val="Arial Narrow"/>
        <family val="2"/>
      </rPr>
      <t xml:space="preserve"> Reporte de estudiantes que van a Internado Rotativo.
</t>
    </r>
    <r>
      <rPr>
        <b/>
        <sz val="9"/>
        <color theme="1"/>
        <rFont val="Century Schoolbook"/>
        <family val="1"/>
      </rPr>
      <t>5.-</t>
    </r>
    <r>
      <rPr>
        <sz val="10"/>
        <color theme="1"/>
        <rFont val="Arial Narrow"/>
        <family val="2"/>
      </rPr>
      <t xml:space="preserve"> Reporte de docentes que no han entregado calificaciones acorde a calendario académico.</t>
    </r>
  </si>
  <si>
    <r>
      <rPr>
        <b/>
        <sz val="9"/>
        <color theme="1"/>
        <rFont val="Century Schoolbook"/>
        <family val="1"/>
      </rPr>
      <t>5.-</t>
    </r>
    <r>
      <rPr>
        <sz val="10"/>
        <color theme="1"/>
        <rFont val="Arial Narrow"/>
        <family val="2"/>
      </rPr>
      <t xml:space="preserve"> Emitir informes técnicos para procesos internos y externos en la FCQS.</t>
    </r>
  </si>
  <si>
    <t>N° de Informes técnicos presentados</t>
  </si>
  <si>
    <r>
      <rPr>
        <b/>
        <sz val="9"/>
        <color theme="1"/>
        <rFont val="Century Schoolbook"/>
        <family val="1"/>
      </rPr>
      <t>1.-</t>
    </r>
    <r>
      <rPr>
        <sz val="10"/>
        <color theme="1"/>
        <rFont val="Arial Narrow"/>
        <family val="2"/>
      </rPr>
      <t xml:space="preserve"> Receptar y atender requerimientos de los organismos de control internos y externos.
</t>
    </r>
    <r>
      <rPr>
        <b/>
        <sz val="9"/>
        <color theme="1"/>
        <rFont val="Century Schoolbook"/>
        <family val="1"/>
      </rPr>
      <t>2.-</t>
    </r>
    <r>
      <rPr>
        <sz val="10"/>
        <color theme="1"/>
        <rFont val="Arial Narrow"/>
        <family val="2"/>
      </rPr>
      <t xml:space="preserve"> Revisar la información existente en el SIUTMACH y archivo físico.
</t>
    </r>
    <r>
      <rPr>
        <b/>
        <sz val="9"/>
        <color theme="1"/>
        <rFont val="Century Schoolbook"/>
        <family val="1"/>
      </rPr>
      <t>3.-</t>
    </r>
    <r>
      <rPr>
        <sz val="10"/>
        <color theme="1"/>
        <rFont val="Arial Narrow"/>
        <family val="2"/>
      </rPr>
      <t xml:space="preserve"> Elaborar informes, reportes solicitados de matrículas, movilidad y graduación.
</t>
    </r>
    <r>
      <rPr>
        <b/>
        <sz val="9"/>
        <color theme="1"/>
        <rFont val="Century Schoolbook"/>
        <family val="1"/>
      </rPr>
      <t>4.-</t>
    </r>
    <r>
      <rPr>
        <sz val="10"/>
        <color theme="1"/>
        <rFont val="Arial Narrow"/>
        <family val="2"/>
      </rPr>
      <t xml:space="preserve"> Elaborar informes, reportes solicitados de record académico.</t>
    </r>
  </si>
  <si>
    <r>
      <rPr>
        <b/>
        <sz val="9"/>
        <color theme="1"/>
        <rFont val="Century Schoolbook"/>
        <family val="1"/>
      </rPr>
      <t>1.-</t>
    </r>
    <r>
      <rPr>
        <sz val="10"/>
        <color theme="1"/>
        <rFont val="Arial Narrow"/>
        <family val="2"/>
      </rPr>
      <t xml:space="preserve"> Reporte de Informes técnicos presentados.</t>
    </r>
  </si>
  <si>
    <r>
      <rPr>
        <b/>
        <sz val="9"/>
        <color theme="1"/>
        <rFont val="Century Schoolbook"/>
        <family val="1"/>
      </rPr>
      <t>6.-</t>
    </r>
    <r>
      <rPr>
        <sz val="10"/>
        <color theme="1"/>
        <rFont val="Arial Narrow"/>
        <family val="2"/>
      </rPr>
      <t xml:space="preserve"> Presentar el Plan Operativo Anual </t>
    </r>
    <r>
      <rPr>
        <sz val="10"/>
        <color theme="1"/>
        <rFont val="Century Schoolbook"/>
        <family val="1"/>
      </rPr>
      <t>2020</t>
    </r>
    <r>
      <rPr>
        <sz val="10"/>
        <color theme="1"/>
        <rFont val="Arial Narrow"/>
        <family val="2"/>
      </rPr>
      <t xml:space="preserve"> y su respectiva evaluación UMMOG-FCQS.</t>
    </r>
  </si>
  <si>
    <r>
      <rPr>
        <b/>
        <sz val="9"/>
        <color theme="1"/>
        <rFont val="Century Schoolbook"/>
        <family val="1"/>
      </rPr>
      <t>1.-</t>
    </r>
    <r>
      <rPr>
        <sz val="10"/>
        <color theme="1"/>
        <rFont val="Arial Narrow"/>
        <family val="2"/>
      </rPr>
      <t xml:space="preserve"> Elaborar Planificación Operativa Anual.
</t>
    </r>
    <r>
      <rPr>
        <b/>
        <sz val="9"/>
        <color theme="1"/>
        <rFont val="Century Schoolbook"/>
        <family val="1"/>
      </rPr>
      <t>2.-</t>
    </r>
    <r>
      <rPr>
        <sz val="10"/>
        <color theme="1"/>
        <rFont val="Arial Narrow"/>
        <family val="2"/>
      </rPr>
      <t xml:space="preserve"> Autoevaluar Planificación Operativa Anual.</t>
    </r>
  </si>
  <si>
    <r>
      <rPr>
        <b/>
        <sz val="9"/>
        <color theme="1"/>
        <rFont val="Century Schoolbook"/>
        <family val="1"/>
      </rPr>
      <t>1.-</t>
    </r>
    <r>
      <rPr>
        <sz val="10"/>
        <color theme="1"/>
        <rFont val="Arial Narrow"/>
        <family val="2"/>
      </rPr>
      <t xml:space="preserve"> Plan Operativo Anual.
</t>
    </r>
    <r>
      <rPr>
        <b/>
        <sz val="9"/>
        <color theme="1"/>
        <rFont val="Century Schoolbook"/>
        <family val="1"/>
      </rPr>
      <t>2.-</t>
    </r>
    <r>
      <rPr>
        <sz val="10"/>
        <color theme="1"/>
        <rFont val="Arial Narrow"/>
        <family val="2"/>
      </rPr>
      <t xml:space="preserve"> Evaluación del POA I Semestre.
</t>
    </r>
    <r>
      <rPr>
        <b/>
        <sz val="9"/>
        <color theme="1"/>
        <rFont val="Century Schoolbook"/>
        <family val="1"/>
      </rPr>
      <t>3.-</t>
    </r>
    <r>
      <rPr>
        <sz val="10"/>
        <color theme="1"/>
        <rFont val="Arial Narrow"/>
        <family val="2"/>
      </rPr>
      <t xml:space="preserve"> Evaluación del POA II Semestre.</t>
    </r>
  </si>
  <si>
    <r>
      <t xml:space="preserve">Se programa para el </t>
    </r>
    <r>
      <rPr>
        <sz val="10"/>
        <color theme="1"/>
        <rFont val="Century Schoolbook"/>
        <family val="1"/>
      </rPr>
      <t xml:space="preserve">2020 </t>
    </r>
    <r>
      <rPr>
        <sz val="10"/>
        <color theme="1"/>
        <rFont val="Arial Narrow"/>
        <family val="2"/>
      </rPr>
      <t>IS:
Ejecutar el Plan Operativo Anual.</t>
    </r>
  </si>
  <si>
    <r>
      <rPr>
        <b/>
        <sz val="9"/>
        <color theme="1"/>
        <rFont val="Century Schoolbook"/>
        <family val="1"/>
      </rPr>
      <t>7.-</t>
    </r>
    <r>
      <rPr>
        <sz val="10"/>
        <color theme="1"/>
        <rFont val="Arial Narrow"/>
        <family val="2"/>
      </rPr>
      <t xml:space="preserve"> Organizar el archivo de gestión de la UMMOG-FCQS.</t>
    </r>
  </si>
  <si>
    <t>N° de carpetas registradas en el inventario documental de la UMMOG</t>
  </si>
  <si>
    <r>
      <rPr>
        <b/>
        <sz val="9"/>
        <color theme="1"/>
        <rFont val="Century Schoolbook"/>
        <family val="1"/>
      </rPr>
      <t>1.-</t>
    </r>
    <r>
      <rPr>
        <sz val="10"/>
        <color theme="1"/>
        <rFont val="Arial Narrow"/>
        <family val="2"/>
      </rPr>
      <t xml:space="preserve"> Receptar oficios.
</t>
    </r>
    <r>
      <rPr>
        <b/>
        <sz val="9"/>
        <color theme="1"/>
        <rFont val="Century Schoolbook"/>
        <family val="1"/>
      </rPr>
      <t>2.-</t>
    </r>
    <r>
      <rPr>
        <sz val="10"/>
        <color theme="1"/>
        <rFont val="Arial Narrow"/>
        <family val="2"/>
      </rPr>
      <t xml:space="preserve"> Elaborar y despachar oficios.
</t>
    </r>
    <r>
      <rPr>
        <b/>
        <sz val="9"/>
        <color theme="1"/>
        <rFont val="Century Schoolbook"/>
        <family val="1"/>
      </rPr>
      <t>3.-</t>
    </r>
    <r>
      <rPr>
        <sz val="10"/>
        <color theme="1"/>
        <rFont val="Arial Narrow"/>
        <family val="2"/>
      </rPr>
      <t xml:space="preserve"> Registrar oficios enviados y recibidos en el SIUTMACH.
</t>
    </r>
    <r>
      <rPr>
        <b/>
        <sz val="9"/>
        <color theme="1"/>
        <rFont val="Century Schoolbook"/>
        <family val="1"/>
      </rPr>
      <t>4.-</t>
    </r>
    <r>
      <rPr>
        <sz val="10"/>
        <color theme="1"/>
        <rFont val="Arial Narrow"/>
        <family val="2"/>
      </rPr>
      <t xml:space="preserve"> Archivar cronológicamente los oficios, resoluciones y expedientes de estudiantes.
</t>
    </r>
    <r>
      <rPr>
        <b/>
        <sz val="9"/>
        <color theme="1"/>
        <rFont val="Century Schoolbook"/>
        <family val="1"/>
      </rPr>
      <t>5.-</t>
    </r>
    <r>
      <rPr>
        <sz val="10"/>
        <color theme="1"/>
        <rFont val="Arial Narrow"/>
        <family val="2"/>
      </rPr>
      <t xml:space="preserve"> Archivar expedientes de graduados.
</t>
    </r>
    <r>
      <rPr>
        <b/>
        <sz val="9"/>
        <color theme="1"/>
        <rFont val="Century Schoolbook"/>
        <family val="1"/>
      </rPr>
      <t>6.-</t>
    </r>
    <r>
      <rPr>
        <sz val="10"/>
        <color theme="1"/>
        <rFont val="Arial Narrow"/>
        <family val="2"/>
      </rPr>
      <t xml:space="preserve"> Archivar Expedientes de Actas de Calificaciones.</t>
    </r>
  </si>
  <si>
    <r>
      <rPr>
        <b/>
        <sz val="9"/>
        <color theme="1"/>
        <rFont val="Century Schoolbook"/>
        <family val="1"/>
      </rPr>
      <t>1.-</t>
    </r>
    <r>
      <rPr>
        <sz val="10"/>
        <color theme="1"/>
        <rFont val="Arial Narrow"/>
        <family val="2"/>
      </rPr>
      <t xml:space="preserve"> Inventario Documental.</t>
    </r>
  </si>
  <si>
    <t>USD $</t>
  </si>
  <si>
    <t>TOTAL POA FCQS 2020:</t>
  </si>
  <si>
    <t>TOTAL PRESUPUESTO ESTIMATIVO FCQS 2020:</t>
  </si>
  <si>
    <r>
      <t xml:space="preserve">Condensado por:            </t>
    </r>
    <r>
      <rPr>
        <sz val="12"/>
        <color theme="1"/>
        <rFont val="Arial Narrow"/>
        <family val="2"/>
      </rPr>
      <t>Ing. Juan Díaz Calle</t>
    </r>
  </si>
  <si>
    <t>RESUMEN PRESUPUESTO ESTIMADO DE LA FCQS 2020</t>
  </si>
  <si>
    <t>Insumos, Materiales, Suministro y Bienes para Investigación</t>
  </si>
  <si>
    <r>
      <rPr>
        <b/>
        <sz val="9"/>
        <rFont val="Century Schoolbook"/>
        <family val="1"/>
      </rPr>
      <t>1.-</t>
    </r>
    <r>
      <rPr>
        <sz val="10"/>
        <rFont val="Arial Narrow"/>
        <family val="2"/>
      </rPr>
      <t xml:space="preserve"> Receptar Actas de Calificaciones legalizadas por el Secretario Abogado.</t>
    </r>
    <r>
      <rPr>
        <b/>
        <sz val="9"/>
        <rFont val="Century Schoolbook"/>
        <family val="1"/>
      </rPr>
      <t xml:space="preserve">
2.-</t>
    </r>
    <r>
      <rPr>
        <sz val="10"/>
        <rFont val="Arial Narrow"/>
        <family val="2"/>
      </rPr>
      <t xml:space="preserve"> Validar Actas de Calificaciones en el SIUTMACH.
</t>
    </r>
    <r>
      <rPr>
        <b/>
        <sz val="9"/>
        <rFont val="Century Schoolbook"/>
        <family val="1"/>
      </rPr>
      <t>3.-</t>
    </r>
    <r>
      <rPr>
        <sz val="10"/>
        <rFont val="Arial Narrow"/>
        <family val="2"/>
      </rPr>
      <t xml:space="preserve"> Registrar calificaciones manualmente de Planes Remediales, Homologaciones, Rectificación de Calificaciones, Recalificaciones y Calificaciones históricas.
</t>
    </r>
    <r>
      <rPr>
        <b/>
        <sz val="9"/>
        <rFont val="Century Schoolbook"/>
        <family val="1"/>
      </rPr>
      <t>4.-</t>
    </r>
    <r>
      <rPr>
        <sz val="10"/>
        <rFont val="Arial Narrow"/>
        <family val="2"/>
      </rPr>
      <t xml:space="preserve"> Validar Calificaciones de estudiantes en proceso de Tránsito de Malla.
</t>
    </r>
    <r>
      <rPr>
        <b/>
        <sz val="9"/>
        <rFont val="Century Schoolbook"/>
        <family val="1"/>
      </rPr>
      <t>5.-</t>
    </r>
    <r>
      <rPr>
        <sz val="10"/>
        <rFont val="Arial Narrow"/>
        <family val="2"/>
      </rPr>
      <t xml:space="preserve"> Emitir Certificados de Promoción o Record Académico.
</t>
    </r>
    <r>
      <rPr>
        <b/>
        <sz val="9"/>
        <rFont val="Century Schoolbook"/>
        <family val="1"/>
      </rPr>
      <t>6.-</t>
    </r>
    <r>
      <rPr>
        <sz val="10"/>
        <rFont val="Arial Narrow"/>
        <family val="2"/>
      </rPr>
      <t xml:space="preserve"> Emitir Certificados de Culminación de Malla.
</t>
    </r>
    <r>
      <rPr>
        <b/>
        <sz val="9"/>
        <rFont val="Century Schoolbook"/>
        <family val="1"/>
      </rPr>
      <t>7.-</t>
    </r>
    <r>
      <rPr>
        <sz val="10"/>
        <rFont val="Arial Narrow"/>
        <family val="2"/>
      </rPr>
      <t xml:space="preserve"> Emitir Certificados de Promedio Global de notas.
</t>
    </r>
    <r>
      <rPr>
        <b/>
        <sz val="9"/>
        <rFont val="Century Schoolbook"/>
        <family val="1"/>
      </rPr>
      <t>8.-</t>
    </r>
    <r>
      <rPr>
        <sz val="10"/>
        <rFont val="Arial Narrow"/>
        <family val="2"/>
      </rPr>
      <t xml:space="preserve"> Emitir reporte de mejores estudiantes por semestre, carrera y periodo.
</t>
    </r>
    <r>
      <rPr>
        <b/>
        <sz val="9"/>
        <rFont val="Century Schoolbook"/>
        <family val="1"/>
      </rPr>
      <t>9.-</t>
    </r>
    <r>
      <rPr>
        <sz val="10"/>
        <rFont val="Arial Narrow"/>
        <family val="2"/>
      </rPr>
      <t xml:space="preserve"> Emitir Reporte de Mejor egresado por período y/o carrera.
</t>
    </r>
    <r>
      <rPr>
        <b/>
        <sz val="9"/>
        <rFont val="Century Schoolbook"/>
        <family val="1"/>
      </rPr>
      <t>10.-</t>
    </r>
    <r>
      <rPr>
        <sz val="10"/>
        <rFont val="Arial Narrow"/>
        <family val="2"/>
      </rPr>
      <t xml:space="preserve"> Emitir Certificado de inicio y fin de carrera.
</t>
    </r>
    <r>
      <rPr>
        <b/>
        <sz val="9"/>
        <rFont val="Century Schoolbook"/>
        <family val="1"/>
      </rPr>
      <t>11.-</t>
    </r>
    <r>
      <rPr>
        <sz val="10"/>
        <rFont val="Arial Narrow"/>
        <family val="2"/>
      </rPr>
      <t xml:space="preserve"> Emitir informe de estudiantes que van a Internado Rotativo.
</t>
    </r>
    <r>
      <rPr>
        <b/>
        <sz val="9"/>
        <rFont val="Century Schoolbook"/>
        <family val="1"/>
      </rPr>
      <t>12.-</t>
    </r>
    <r>
      <rPr>
        <sz val="10"/>
        <rFont val="Arial Narrow"/>
        <family val="2"/>
      </rPr>
      <t xml:space="preserve"> Actualizar cartillas del estudiante en el SIUTMACH.
</t>
    </r>
    <r>
      <rPr>
        <b/>
        <sz val="9"/>
        <rFont val="Century Schoolbook"/>
        <family val="1"/>
      </rPr>
      <t>13.-</t>
    </r>
    <r>
      <rPr>
        <sz val="10"/>
        <rFont val="Arial Narrow"/>
        <family val="2"/>
      </rPr>
      <t xml:space="preserve"> Atender a usuarios internos y externos.
</t>
    </r>
    <r>
      <rPr>
        <b/>
        <sz val="9"/>
        <rFont val="Century Schoolbook"/>
        <family val="1"/>
      </rPr>
      <t>14.-</t>
    </r>
    <r>
      <rPr>
        <sz val="10"/>
        <rFont val="Arial Narrow"/>
        <family val="2"/>
      </rPr>
      <t xml:space="preserve"> Emitir certificado de Índice de Merito de Graduación (FCQS).
</t>
    </r>
    <r>
      <rPr>
        <b/>
        <sz val="9"/>
        <rFont val="Century Schoolbook"/>
        <family val="1"/>
      </rPr>
      <t>16.-</t>
    </r>
    <r>
      <rPr>
        <sz val="10"/>
        <rFont val="Arial Narrow"/>
        <family val="2"/>
      </rPr>
      <t xml:space="preserve"> Emitir certificado de Ubicación de Quintil (FCQS).
</t>
    </r>
    <r>
      <rPr>
        <b/>
        <sz val="9"/>
        <rFont val="Century Schoolbook"/>
        <family val="1"/>
      </rPr>
      <t>17.-</t>
    </r>
    <r>
      <rPr>
        <sz val="10"/>
        <rFont val="Arial Narrow"/>
        <family val="2"/>
      </rPr>
      <t xml:space="preserve"> Emitir reporte de docentes que no han entregado calificaciones acorde.
a calendario académico.</t>
    </r>
  </si>
  <si>
    <r>
      <rPr>
        <b/>
        <sz val="9"/>
        <rFont val="Century Schoolbook"/>
        <family val="1"/>
      </rPr>
      <t>1.-</t>
    </r>
    <r>
      <rPr>
        <b/>
        <sz val="10"/>
        <rFont val="Arial Narrow"/>
        <family val="2"/>
      </rPr>
      <t xml:space="preserve"> </t>
    </r>
    <r>
      <rPr>
        <sz val="10"/>
        <rFont val="Arial Narrow"/>
        <family val="2"/>
      </rPr>
      <t xml:space="preserve">Supervisar y ejecutar y demás trabajos que se ejecuta en el laboratorio.
</t>
    </r>
    <r>
      <rPr>
        <b/>
        <sz val="9"/>
        <rFont val="Century Schoolbook"/>
        <family val="1"/>
      </rPr>
      <t>2.-</t>
    </r>
    <r>
      <rPr>
        <sz val="10"/>
        <rFont val="Arial Narrow"/>
        <family val="2"/>
      </rPr>
      <t xml:space="preserve"> Asesorar el uso del material didáctico y equipos para prácticas afines al laboratorio.
</t>
    </r>
    <r>
      <rPr>
        <b/>
        <sz val="9"/>
        <rFont val="Century Schoolbook"/>
        <family val="1"/>
      </rPr>
      <t>3.-</t>
    </r>
    <r>
      <rPr>
        <sz val="10"/>
        <rFont val="Arial Narrow"/>
        <family val="2"/>
      </rPr>
      <t xml:space="preserve"> Asesorar a pasantes de diferentes instituciones.
</t>
    </r>
    <r>
      <rPr>
        <b/>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</si>
  <si>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sz val="9"/>
        <rFont val="Century Schoolbook"/>
        <family val="1"/>
      </rPr>
      <t>.-</t>
    </r>
    <r>
      <rPr>
        <sz val="10"/>
        <rFont val="Arial Narrow"/>
        <family val="2"/>
      </rPr>
      <t xml:space="preserve"> Guías de Práctica de laboratorio.
</t>
    </r>
    <r>
      <rPr>
        <b/>
        <sz val="9"/>
        <rFont val="Century Schoolbook"/>
        <family val="1"/>
      </rPr>
      <t>2</t>
    </r>
    <r>
      <rPr>
        <sz val="9"/>
        <rFont val="Century Schoolbook"/>
        <family val="1"/>
      </rPr>
      <t>.-</t>
    </r>
    <r>
      <rPr>
        <sz val="10"/>
        <rFont val="Arial Narrow"/>
        <family val="2"/>
      </rPr>
      <t xml:space="preserve"> Cronograma de Prácticas de laboratorio.
</t>
    </r>
    <r>
      <rPr>
        <b/>
        <sz val="9"/>
        <rFont val="Century Schoolbook"/>
        <family val="1"/>
      </rPr>
      <t>3</t>
    </r>
    <r>
      <rPr>
        <sz val="9"/>
        <rFont val="Century Schoolbook"/>
        <family val="1"/>
      </rPr>
      <t>.-</t>
    </r>
    <r>
      <rPr>
        <sz val="10"/>
        <rFont val="Arial Narrow"/>
        <family val="2"/>
      </rPr>
      <t xml:space="preserve"> Listado de prácticas de laboratorio.
</t>
    </r>
    <r>
      <rPr>
        <b/>
        <sz val="9"/>
        <rFont val="Century Schoolbook"/>
        <family val="1"/>
      </rPr>
      <t>4</t>
    </r>
    <r>
      <rPr>
        <sz val="9"/>
        <rFont val="Century Schoolbook"/>
        <family val="1"/>
      </rPr>
      <t>.-</t>
    </r>
    <r>
      <rPr>
        <sz val="10"/>
        <rFont val="Arial Narrow"/>
        <family val="2"/>
      </rPr>
      <t xml:space="preserve"> Registro de Práctica de laboratorio.
</t>
    </r>
    <r>
      <rPr>
        <b/>
        <sz val="9"/>
        <rFont val="Century Schoolbook"/>
        <family val="1"/>
      </rPr>
      <t>5</t>
    </r>
    <r>
      <rPr>
        <sz val="9"/>
        <rFont val="Century Schoolbook"/>
        <family val="1"/>
      </rPr>
      <t>.-</t>
    </r>
    <r>
      <rPr>
        <sz val="10"/>
        <rFont val="Arial Narrow"/>
        <family val="2"/>
      </rPr>
      <t xml:space="preserve"> Registro de adquisición de materiales, reactivos y equipos.
</t>
    </r>
    <r>
      <rPr>
        <b/>
        <sz val="9"/>
        <rFont val="Century Schoolbook"/>
        <family val="1"/>
      </rPr>
      <t>6</t>
    </r>
    <r>
      <rPr>
        <sz val="9"/>
        <rFont val="Century Schoolbook"/>
        <family val="1"/>
      </rPr>
      <t>.-</t>
    </r>
    <r>
      <rPr>
        <sz val="10"/>
        <rFont val="Arial Narrow"/>
        <family val="2"/>
      </rPr>
      <t xml:space="preserve"> Registro de Usuarios Internos.
</t>
    </r>
    <r>
      <rPr>
        <b/>
        <sz val="9"/>
        <rFont val="Century Schoolbook"/>
        <family val="1"/>
      </rPr>
      <t>7</t>
    </r>
    <r>
      <rPr>
        <sz val="9"/>
        <rFont val="Century Schoolbook"/>
        <family val="1"/>
      </rPr>
      <t>.-</t>
    </r>
    <r>
      <rPr>
        <sz val="10"/>
        <rFont val="Arial Narrow"/>
        <family val="2"/>
      </rPr>
      <t xml:space="preserve"> Registro de Inducción.
</t>
    </r>
    <r>
      <rPr>
        <b/>
        <sz val="9"/>
        <rFont val="Century Schoolbook"/>
        <family val="1"/>
      </rPr>
      <t>8</t>
    </r>
    <r>
      <rPr>
        <sz val="9"/>
        <rFont val="Century Schoolbook"/>
        <family val="1"/>
      </rPr>
      <t>.-</t>
    </r>
    <r>
      <rPr>
        <sz val="10"/>
        <rFont val="Arial Narrow"/>
        <family val="2"/>
      </rPr>
      <t xml:space="preserve"> Registro de validación de Certificados de no Adeudar.
</t>
    </r>
    <r>
      <rPr>
        <b/>
        <sz val="9"/>
        <rFont val="Century Schoolbook"/>
        <family val="1"/>
      </rPr>
      <t>9</t>
    </r>
    <r>
      <rPr>
        <sz val="9"/>
        <rFont val="Century Schoolbook"/>
        <family val="1"/>
      </rPr>
      <t>.-</t>
    </r>
    <r>
      <rPr>
        <sz val="10"/>
        <rFont val="Arial Narrow"/>
        <family val="2"/>
      </rPr>
      <t xml:space="preserve"> Reporte de estado de cumplimiento en procesos académicos.</t>
    </r>
  </si>
  <si>
    <r>
      <rPr>
        <b/>
        <sz val="9"/>
        <rFont val="Century Schoolbook"/>
        <family val="1"/>
      </rPr>
      <t>1</t>
    </r>
    <r>
      <rPr>
        <sz val="9"/>
        <rFont val="Century Schoolbook"/>
        <family val="1"/>
      </rPr>
      <t>.-</t>
    </r>
    <r>
      <rPr>
        <sz val="10"/>
        <rFont val="Arial Narrow"/>
        <family val="2"/>
      </rPr>
      <t xml:space="preserve"> Supervisar y ejecutar y demás trabajos que se ejecuta en el laboratorio.
</t>
    </r>
    <r>
      <rPr>
        <b/>
        <sz val="9"/>
        <rFont val="Century Schoolbook"/>
        <family val="1"/>
      </rPr>
      <t>2</t>
    </r>
    <r>
      <rPr>
        <sz val="9"/>
        <rFont val="Century Schoolbook"/>
        <family val="1"/>
      </rPr>
      <t>.-</t>
    </r>
    <r>
      <rPr>
        <sz val="10"/>
        <rFont val="Arial Narrow"/>
        <family val="2"/>
      </rPr>
      <t xml:space="preserve"> Asesorar el uso del material didáctico, reactivos, medios de cultivo y equipos para prácticas afines al laboratorio.
</t>
    </r>
    <r>
      <rPr>
        <b/>
        <sz val="9"/>
        <rFont val="Century Schoolbook"/>
        <family val="1"/>
      </rPr>
      <t>3</t>
    </r>
    <r>
      <rPr>
        <sz val="9"/>
        <rFont val="Century Schoolbook"/>
        <family val="1"/>
      </rPr>
      <t>.-</t>
    </r>
    <r>
      <rPr>
        <sz val="10"/>
        <rFont val="Arial Narrow"/>
        <family val="2"/>
      </rPr>
      <t xml:space="preserve"> Asesorar a pasantes de diferentes instituciones.
</t>
    </r>
    <r>
      <rPr>
        <sz val="9"/>
        <rFont val="Century Schoolbook"/>
        <family val="1"/>
      </rPr>
      <t>4.-</t>
    </r>
    <r>
      <rPr>
        <sz val="10"/>
        <rFont val="Arial Narrow"/>
        <family val="2"/>
      </rPr>
      <t xml:space="preserve"> Supervisar y ejecutar los servicios que la UTMACH brinda a otras instituciones o personas naturales, respecto de la especialización del laboratorio.
</t>
    </r>
    <r>
      <rPr>
        <b/>
        <sz val="9"/>
        <rFont val="Century Schoolbook"/>
        <family val="1"/>
      </rPr>
      <t>5</t>
    </r>
    <r>
      <rPr>
        <sz val="9"/>
        <rFont val="Century Schoolbook"/>
        <family val="1"/>
      </rPr>
      <t>.-</t>
    </r>
    <r>
      <rPr>
        <sz val="10"/>
        <rFont val="Arial Narrow"/>
        <family val="2"/>
      </rPr>
      <t xml:space="preserve"> Controlar el buen funcionamiento del laboratorio y el cumplimiento de los reglamentos, normas y procedimientos correspondientes.
</t>
    </r>
    <r>
      <rPr>
        <b/>
        <sz val="9"/>
        <rFont val="Century Schoolbook"/>
        <family val="1"/>
      </rPr>
      <t>6</t>
    </r>
    <r>
      <rPr>
        <sz val="9"/>
        <rFont val="Century Schoolbook"/>
        <family val="1"/>
      </rPr>
      <t>.-</t>
    </r>
    <r>
      <rPr>
        <sz val="10"/>
        <rFont val="Arial Narrow"/>
        <family val="2"/>
      </rPr>
      <t xml:space="preserve"> Controlar el correcto uso por parte de usuarios y estudiantes y realizar el mantenimiento de laboratorio, equipos, materiales y reactivos a su cargo.
</t>
    </r>
    <r>
      <rPr>
        <b/>
        <sz val="9"/>
        <rFont val="Century Schoolbook"/>
        <family val="1"/>
      </rPr>
      <t>7.-</t>
    </r>
    <r>
      <rPr>
        <sz val="10"/>
        <rFont val="Arial Narrow"/>
        <family val="2"/>
      </rPr>
      <t xml:space="preserve"> Controlar y realizar los inventarios de equipos, material, reactivos, insumos y bienes del laboratorio.</t>
    </r>
  </si>
  <si>
    <r>
      <rPr>
        <b/>
        <sz val="9"/>
        <rFont val="Century Schoolbook"/>
        <family val="1"/>
      </rPr>
      <t>1.-</t>
    </r>
    <r>
      <rPr>
        <b/>
        <sz val="10"/>
        <rFont val="Arial Narrow"/>
        <family val="2"/>
      </rPr>
      <t xml:space="preserve"> </t>
    </r>
    <r>
      <rPr>
        <sz val="10"/>
        <rFont val="Arial Narrow"/>
        <family val="2"/>
      </rPr>
      <t xml:space="preserve">Registro de Inducción.
</t>
    </r>
    <r>
      <rPr>
        <b/>
        <sz val="9"/>
        <rFont val="Century Schoolbook"/>
        <family val="1"/>
      </rPr>
      <t>2.-</t>
    </r>
    <r>
      <rPr>
        <b/>
        <sz val="10"/>
        <rFont val="Arial Narrow"/>
        <family val="2"/>
      </rPr>
      <t xml:space="preserve"> </t>
    </r>
    <r>
      <rPr>
        <sz val="10"/>
        <rFont val="Arial Narrow"/>
        <family val="2"/>
      </rPr>
      <t xml:space="preserve">Registro de Actividades Experimentales del Trabajo de Titulación, físicos y digitales.
</t>
    </r>
    <r>
      <rPr>
        <b/>
        <sz val="9"/>
        <rFont val="Century Schoolbook"/>
        <family val="1"/>
      </rPr>
      <t>3.-</t>
    </r>
    <r>
      <rPr>
        <sz val="10"/>
        <rFont val="Arial Narrow"/>
        <family val="2"/>
      </rPr>
      <t xml:space="preserve"> Registro de Usuarios Externos.
</t>
    </r>
    <r>
      <rPr>
        <b/>
        <sz val="9"/>
        <rFont val="Century Schoolbook"/>
        <family val="1"/>
      </rPr>
      <t>4.-</t>
    </r>
    <r>
      <rPr>
        <sz val="10"/>
        <rFont val="Arial Narrow"/>
        <family val="2"/>
      </rPr>
      <t xml:space="preserve"> Registro de Validación de Certificados de No Adeudar Digital.
</t>
    </r>
    <r>
      <rPr>
        <b/>
        <sz val="9"/>
        <rFont val="Century Schoolbook"/>
        <family val="1"/>
      </rPr>
      <t>5.-</t>
    </r>
    <r>
      <rPr>
        <sz val="10"/>
        <rFont val="Arial Narrow"/>
        <family val="2"/>
      </rPr>
      <t xml:space="preserve"> Registro de adquisición de materiales, reactivos y equipos, físicos y digitales.
</t>
    </r>
    <r>
      <rPr>
        <b/>
        <sz val="9"/>
        <rFont val="Century Schoolbook"/>
        <family val="1"/>
      </rPr>
      <t>6.-</t>
    </r>
    <r>
      <rPr>
        <sz val="10"/>
        <rFont val="Arial Narrow"/>
        <family val="2"/>
      </rPr>
      <t xml:space="preserve"> Registro de Usuarios Internos.
</t>
    </r>
    <r>
      <rPr>
        <b/>
        <sz val="9"/>
        <rFont val="Century Schoolbook"/>
        <family val="1"/>
      </rPr>
      <t>7.-</t>
    </r>
    <r>
      <rPr>
        <b/>
        <sz val="10"/>
        <rFont val="Arial Narrow"/>
        <family val="2"/>
      </rPr>
      <t xml:space="preserve"> </t>
    </r>
    <r>
      <rPr>
        <sz val="10"/>
        <rFont val="Arial Narrow"/>
        <family val="2"/>
      </rPr>
      <t>Reporte de estado de cumplimiento en procesos académicos, mediante informes digitales y físicos.</t>
    </r>
  </si>
  <si>
    <r>
      <rPr>
        <b/>
        <sz val="9"/>
        <rFont val="Century Schoolbook"/>
        <family val="1"/>
      </rPr>
      <t xml:space="preserve">1.- </t>
    </r>
    <r>
      <rPr>
        <sz val="10"/>
        <rFont val="Arial Narrow"/>
        <family val="2"/>
      </rPr>
      <t xml:space="preserve">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</si>
  <si>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</si>
  <si>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 xml:space="preserve">3.- </t>
    </r>
    <r>
      <rPr>
        <sz val="10"/>
        <rFont val="Arial Narrow"/>
        <family val="2"/>
      </rPr>
      <t xml:space="preserve">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</si>
  <si>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b/>
        <sz val="10"/>
        <rFont val="Arial Narrow"/>
        <family val="2"/>
      </rPr>
      <t xml:space="preserve"> </t>
    </r>
    <r>
      <rPr>
        <sz val="10"/>
        <rFont val="Arial Narrow"/>
        <family val="2"/>
      </rPr>
      <t xml:space="preserve">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sz val="10"/>
        <rFont val="Arial Narrow"/>
        <family val="2"/>
      </rPr>
      <t xml:space="preserve"> Registro de Usuarios Internos (digital y físico).
</t>
    </r>
    <r>
      <rPr>
        <b/>
        <sz val="9"/>
        <rFont val="Century Schoolbook"/>
        <family val="1"/>
      </rPr>
      <t>7.-</t>
    </r>
    <r>
      <rPr>
        <sz val="10"/>
        <rFont val="Arial Narrow"/>
        <family val="2"/>
      </rPr>
      <t xml:space="preserve"> Registro de validación de Certificados de no Adeudar (digital y físico).
</t>
    </r>
    <r>
      <rPr>
        <b/>
        <sz val="9"/>
        <rFont val="Century Schoolbook"/>
        <family val="1"/>
      </rPr>
      <t>8.</t>
    </r>
    <r>
      <rPr>
        <sz val="9"/>
        <rFont val="Century Schoolbook"/>
        <family val="1"/>
      </rPr>
      <t>-</t>
    </r>
    <r>
      <rPr>
        <sz val="10"/>
        <rFont val="Arial Narrow"/>
        <family val="2"/>
      </rPr>
      <t xml:space="preserve"> Reporte de estado de cumplimiento en procesos académicos(digital y físico).</t>
    </r>
  </si>
  <si>
    <r>
      <rPr>
        <b/>
        <sz val="9"/>
        <rFont val="Century Schoolbook"/>
        <family val="1"/>
      </rPr>
      <t>1</t>
    </r>
    <r>
      <rPr>
        <sz val="9"/>
        <rFont val="Century Schoolbook"/>
        <family val="1"/>
      </rPr>
      <t>.-</t>
    </r>
    <r>
      <rPr>
        <sz val="10"/>
        <rFont val="Arial Narrow"/>
        <family val="2"/>
      </rPr>
      <t xml:space="preserve"> Guías de Práctica de laboratorio (digital y físico).
</t>
    </r>
    <r>
      <rPr>
        <b/>
        <sz val="9"/>
        <rFont val="Century Schoolbook"/>
        <family val="1"/>
      </rPr>
      <t>2.-</t>
    </r>
    <r>
      <rPr>
        <b/>
        <sz val="10"/>
        <rFont val="Arial Narrow"/>
        <family val="2"/>
      </rPr>
      <t xml:space="preserve"> </t>
    </r>
    <r>
      <rPr>
        <sz val="10"/>
        <rFont val="Arial Narrow"/>
        <family val="2"/>
      </rPr>
      <t xml:space="preserve">Cronograma de Prácticas de laboratorio (digital y físico).
</t>
    </r>
    <r>
      <rPr>
        <b/>
        <sz val="9"/>
        <rFont val="Century Schoolbook"/>
        <family val="1"/>
      </rPr>
      <t>3.-</t>
    </r>
    <r>
      <rPr>
        <sz val="9"/>
        <rFont val="Century Schoolbook"/>
        <family val="1"/>
      </rPr>
      <t xml:space="preserve"> </t>
    </r>
    <r>
      <rPr>
        <sz val="10"/>
        <rFont val="Arial Narrow"/>
        <family val="2"/>
      </rPr>
      <t xml:space="preserve">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6.-</t>
    </r>
    <r>
      <rPr>
        <b/>
        <sz val="10"/>
        <rFont val="Arial Narrow"/>
        <family val="2"/>
      </rPr>
      <t xml:space="preserve"> </t>
    </r>
    <r>
      <rPr>
        <sz val="10"/>
        <rFont val="Arial Narrow"/>
        <family val="2"/>
      </rPr>
      <t xml:space="preserve">Registro de Usuarios Internos (digital y físico).
</t>
    </r>
    <r>
      <rPr>
        <b/>
        <sz val="9"/>
        <rFont val="Century Schoolbook"/>
        <family val="1"/>
      </rPr>
      <t>7.</t>
    </r>
    <r>
      <rPr>
        <sz val="9"/>
        <rFont val="Century Schoolbook"/>
        <family val="1"/>
      </rPr>
      <t>-</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</si>
  <si>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rPr>
        <b/>
        <sz val="9"/>
        <rFont val="Century Schoolbook"/>
        <family val="1"/>
      </rPr>
      <t>1.-</t>
    </r>
    <r>
      <rPr>
        <sz val="10"/>
        <rFont val="Arial Narrow"/>
        <family val="2"/>
      </rPr>
      <t xml:space="preserve"> Guías de Práctica de laboratorio (digital y físico).
</t>
    </r>
    <r>
      <rPr>
        <b/>
        <sz val="9"/>
        <rFont val="Century Schoolbook"/>
        <family val="1"/>
      </rPr>
      <t>2.-</t>
    </r>
    <r>
      <rPr>
        <sz val="10"/>
        <rFont val="Arial Narrow"/>
        <family val="2"/>
      </rPr>
      <t xml:space="preserve"> Cronograma de Prácticas de laboratorio (digital y físico).
</t>
    </r>
    <r>
      <rPr>
        <b/>
        <sz val="9"/>
        <rFont val="Century Schoolbook"/>
        <family val="1"/>
      </rPr>
      <t>3.-</t>
    </r>
    <r>
      <rPr>
        <sz val="10"/>
        <rFont val="Arial Narrow"/>
        <family val="2"/>
      </rPr>
      <t xml:space="preserve"> Listado de prácticas de laboratorio (digital y físico).
</t>
    </r>
    <r>
      <rPr>
        <b/>
        <sz val="9"/>
        <rFont val="Century Schoolbook"/>
        <family val="1"/>
      </rPr>
      <t>4.-</t>
    </r>
    <r>
      <rPr>
        <sz val="10"/>
        <rFont val="Arial Narrow"/>
        <family val="2"/>
      </rPr>
      <t xml:space="preserve"> Registro de Práctica de laboratorio (digital y física).
</t>
    </r>
    <r>
      <rPr>
        <b/>
        <sz val="9"/>
        <rFont val="Century Schoolbook"/>
        <family val="1"/>
      </rPr>
      <t>5.-</t>
    </r>
    <r>
      <rPr>
        <sz val="10"/>
        <rFont val="Arial Narrow"/>
        <family val="2"/>
      </rPr>
      <t xml:space="preserve"> Registro de adquisición de materiales, reactivos y equipos (digital y física).
</t>
    </r>
    <r>
      <rPr>
        <b/>
        <sz val="9"/>
        <rFont val="Century Schoolbook"/>
        <family val="1"/>
      </rPr>
      <t xml:space="preserve">6.- </t>
    </r>
    <r>
      <rPr>
        <sz val="10"/>
        <rFont val="Arial Narrow"/>
        <family val="2"/>
      </rPr>
      <t xml:space="preserve">Registro de Usuarios Internos (digital y físico).
</t>
    </r>
    <r>
      <rPr>
        <b/>
        <sz val="10"/>
        <rFont val="Century Schoolbook"/>
        <family val="1"/>
      </rPr>
      <t>7</t>
    </r>
    <r>
      <rPr>
        <b/>
        <sz val="9"/>
        <rFont val="Century Schoolbook"/>
        <family val="1"/>
      </rPr>
      <t>.-</t>
    </r>
    <r>
      <rPr>
        <sz val="10"/>
        <rFont val="Arial Narrow"/>
        <family val="2"/>
      </rPr>
      <t xml:space="preserve"> Registro de validación de Certificados de no Adeudar (digital y físico).
</t>
    </r>
    <r>
      <rPr>
        <b/>
        <sz val="9"/>
        <rFont val="Century Schoolbook"/>
        <family val="1"/>
      </rPr>
      <t>8.-</t>
    </r>
    <r>
      <rPr>
        <sz val="10"/>
        <rFont val="Arial Narrow"/>
        <family val="2"/>
      </rPr>
      <t xml:space="preserve"> Reporte de estado de cumplimiento en procesos académicos(digital y físico).</t>
    </r>
  </si>
  <si>
    <r>
      <t xml:space="preserve">Debido a la emergencia sanitaria del país ante el COVID </t>
    </r>
    <r>
      <rPr>
        <sz val="10"/>
        <rFont val="Century Schoolbook"/>
        <family val="1"/>
      </rPr>
      <t>19</t>
    </r>
    <r>
      <rPr>
        <sz val="10"/>
        <rFont val="Arial Narrow"/>
        <family val="2"/>
      </rPr>
      <t>, no se ha podido desarrollar de manera normal el primer semestre del año.</t>
    </r>
  </si>
  <si>
    <r>
      <t xml:space="preserve">Se programa para el </t>
    </r>
    <r>
      <rPr>
        <sz val="10"/>
        <color rgb="FF000000"/>
        <rFont val="Century Schoolbook"/>
        <family val="1"/>
      </rPr>
      <t>2020</t>
    </r>
    <r>
      <rPr>
        <sz val="10"/>
        <color rgb="FF000000"/>
        <rFont val="Arial Narrow"/>
        <family val="2"/>
      </rPr>
      <t>:
Tener lista información de matrices con datos correctos que permitan cargar matrices con datos personales completos de estudiantes, como de su avance académico cursado, en la fecha requerida entre otros organismos por el SIIES, CACES, etc.</t>
    </r>
  </si>
  <si>
    <r>
      <t xml:space="preserve">Se programa para el </t>
    </r>
    <r>
      <rPr>
        <sz val="10"/>
        <color rgb="FF000000"/>
        <rFont val="Century Schoolbook"/>
        <family val="1"/>
      </rPr>
      <t>2020</t>
    </r>
    <r>
      <rPr>
        <sz val="10"/>
        <color rgb="FF000000"/>
        <rFont val="Arial Narrow"/>
        <family val="2"/>
      </rPr>
      <t xml:space="preserve">:
Mantener en un </t>
    </r>
    <r>
      <rPr>
        <sz val="10"/>
        <color rgb="FF000000"/>
        <rFont val="Century Schoolbook"/>
        <family val="1"/>
      </rPr>
      <t>20%</t>
    </r>
    <r>
      <rPr>
        <sz val="10"/>
        <color rgb="FF000000"/>
        <rFont val="Arial Narrow"/>
        <family val="2"/>
      </rPr>
      <t xml:space="preserve"> el archivo organizado en razón de no contar con espacio físico asignado tampoco archivadores, repisas que permitan cumplir con la correcta organización del archivo documental.</t>
    </r>
  </si>
  <si>
    <r>
      <t xml:space="preserve">Se programa para el </t>
    </r>
    <r>
      <rPr>
        <sz val="10"/>
        <color rgb="FF000000"/>
        <rFont val="Century Schoolbook"/>
        <family val="1"/>
      </rPr>
      <t>2020</t>
    </r>
    <r>
      <rPr>
        <sz val="10"/>
        <color rgb="FF000000"/>
        <rFont val="Arial Narrow"/>
        <family val="2"/>
      </rPr>
      <t xml:space="preserve"> IS:
* Validar </t>
    </r>
    <r>
      <rPr>
        <sz val="10"/>
        <color rgb="FF000000"/>
        <rFont val="Century Schoolbook"/>
        <family val="1"/>
      </rPr>
      <t>1200</t>
    </r>
    <r>
      <rPr>
        <sz val="10"/>
        <color rgb="FF000000"/>
        <rFont val="Arial Narrow"/>
        <family val="2"/>
      </rPr>
      <t xml:space="preserve"> Actas de Calificaciones.
* Entregar </t>
    </r>
    <r>
      <rPr>
        <sz val="10"/>
        <color rgb="FF000000"/>
        <rFont val="Century Schoolbook"/>
        <family val="1"/>
      </rPr>
      <t>5</t>
    </r>
    <r>
      <rPr>
        <sz val="10"/>
        <color rgb="FF000000"/>
        <rFont val="Arial Narrow"/>
        <family val="2"/>
      </rPr>
      <t xml:space="preserve"> Certificados de Promoción.
* Entregar </t>
    </r>
    <r>
      <rPr>
        <sz val="10"/>
        <color rgb="FF000000"/>
        <rFont val="Century Schoolbook"/>
        <family val="1"/>
      </rPr>
      <t>5</t>
    </r>
    <r>
      <rPr>
        <sz val="10"/>
        <color rgb="FF000000"/>
        <rFont val="Arial Narrow"/>
        <family val="2"/>
      </rPr>
      <t xml:space="preserve"> Certificados de Culminación de Malla.
* Entregar </t>
    </r>
    <r>
      <rPr>
        <sz val="10"/>
        <color rgb="FF000000"/>
        <rFont val="Century Schoolbook"/>
        <family val="1"/>
      </rPr>
      <t>5</t>
    </r>
    <r>
      <rPr>
        <sz val="10"/>
        <color rgb="FF000000"/>
        <rFont val="Arial Narrow"/>
        <family val="2"/>
      </rPr>
      <t xml:space="preserve"> Certificados de Promedio Global de Calificaciones.
* Emitir </t>
    </r>
    <r>
      <rPr>
        <sz val="10"/>
        <color rgb="FF000000"/>
        <rFont val="Century Schoolbook"/>
        <family val="1"/>
      </rPr>
      <t>2</t>
    </r>
    <r>
      <rPr>
        <sz val="10"/>
        <color rgb="FF000000"/>
        <rFont val="Arial Narrow"/>
        <family val="2"/>
      </rPr>
      <t xml:space="preserve"> Reportes de Mejores Estudiantes, Mejores Promedios por Carreras.
* Emitir </t>
    </r>
    <r>
      <rPr>
        <sz val="10"/>
        <color rgb="FF000000"/>
        <rFont val="Century Schoolbook"/>
        <family val="1"/>
      </rPr>
      <t>5</t>
    </r>
    <r>
      <rPr>
        <sz val="10"/>
        <color rgb="FF000000"/>
        <rFont val="Arial Narrow"/>
        <family val="2"/>
      </rPr>
      <t xml:space="preserve"> Certificados de Inicio y fin de Carrera.
* Emitir </t>
    </r>
    <r>
      <rPr>
        <sz val="10"/>
        <color rgb="FF000000"/>
        <rFont val="Century Schoolbook"/>
        <family val="1"/>
      </rPr>
      <t>2</t>
    </r>
    <r>
      <rPr>
        <sz val="10"/>
        <color rgb="FF000000"/>
        <rFont val="Arial Narrow"/>
        <family val="2"/>
      </rPr>
      <t xml:space="preserve"> Informes de Estudiantes que van al Internado Rotativo.
* Emitir </t>
    </r>
    <r>
      <rPr>
        <sz val="10"/>
        <color rgb="FF000000"/>
        <rFont val="Century Schoolbook"/>
        <family val="1"/>
      </rPr>
      <t>3</t>
    </r>
    <r>
      <rPr>
        <sz val="10"/>
        <color rgb="FF000000"/>
        <rFont val="Arial Narrow"/>
        <family val="2"/>
      </rPr>
      <t xml:space="preserve"> Certificados de Índice de Merito de Graduación.
* Emitir </t>
    </r>
    <r>
      <rPr>
        <sz val="10"/>
        <color rgb="FF000000"/>
        <rFont val="Century Schoolbook"/>
        <family val="1"/>
      </rPr>
      <t>3</t>
    </r>
    <r>
      <rPr>
        <sz val="10"/>
        <color rgb="FF000000"/>
        <rFont val="Arial Narrow"/>
        <family val="2"/>
      </rPr>
      <t xml:space="preserve"> Certificados de Quintil.
Se programa para el </t>
    </r>
    <r>
      <rPr>
        <sz val="10"/>
        <color rgb="FF000000"/>
        <rFont val="Century Schoolbook"/>
        <family val="1"/>
      </rPr>
      <t>2020 2</t>
    </r>
    <r>
      <rPr>
        <sz val="10"/>
        <color rgb="FF000000"/>
        <rFont val="Arial Narrow"/>
        <family val="2"/>
      </rPr>
      <t xml:space="preserve">S:
* Validar </t>
    </r>
    <r>
      <rPr>
        <sz val="10"/>
        <color rgb="FF000000"/>
        <rFont val="Century Schoolbook"/>
        <family val="1"/>
      </rPr>
      <t>1200</t>
    </r>
    <r>
      <rPr>
        <sz val="10"/>
        <color rgb="FF000000"/>
        <rFont val="Arial Narrow"/>
        <family val="2"/>
      </rPr>
      <t xml:space="preserve"> Actas de Calificaciones.
* Entregar </t>
    </r>
    <r>
      <rPr>
        <sz val="10"/>
        <color rgb="FF000000"/>
        <rFont val="Century Schoolbook"/>
        <family val="1"/>
      </rPr>
      <t>5</t>
    </r>
    <r>
      <rPr>
        <sz val="10"/>
        <color rgb="FF000000"/>
        <rFont val="Arial Narrow"/>
        <family val="2"/>
      </rPr>
      <t xml:space="preserve"> Certificados de Promoción.
* Entregar </t>
    </r>
    <r>
      <rPr>
        <sz val="10"/>
        <color rgb="FF000000"/>
        <rFont val="Century Schoolbook"/>
        <family val="1"/>
      </rPr>
      <t>5</t>
    </r>
    <r>
      <rPr>
        <sz val="10"/>
        <color rgb="FF000000"/>
        <rFont val="Arial Narrow"/>
        <family val="2"/>
      </rPr>
      <t xml:space="preserve"> Certificados de Culminación de Malla.
* Entregar </t>
    </r>
    <r>
      <rPr>
        <sz val="10"/>
        <color rgb="FF000000"/>
        <rFont val="Century Schoolbook"/>
        <family val="1"/>
      </rPr>
      <t>5</t>
    </r>
    <r>
      <rPr>
        <sz val="10"/>
        <color rgb="FF000000"/>
        <rFont val="Arial Narrow"/>
        <family val="2"/>
      </rPr>
      <t xml:space="preserve"> Certificados de Promedio Global de Calificaciones.
* Emitir </t>
    </r>
    <r>
      <rPr>
        <sz val="10"/>
        <color rgb="FF000000"/>
        <rFont val="Century Schoolbook"/>
        <family val="1"/>
      </rPr>
      <t>2</t>
    </r>
    <r>
      <rPr>
        <sz val="10"/>
        <color rgb="FF000000"/>
        <rFont val="Arial Narrow"/>
        <family val="2"/>
      </rPr>
      <t xml:space="preserve"> Reportes de Mejores Estudiantes, Mejores Promedios por Carreras.
* Emitir </t>
    </r>
    <r>
      <rPr>
        <sz val="10"/>
        <color rgb="FF000000"/>
        <rFont val="Century Schoolbook"/>
        <family val="1"/>
      </rPr>
      <t>5</t>
    </r>
    <r>
      <rPr>
        <sz val="10"/>
        <color rgb="FF000000"/>
        <rFont val="Arial Narrow"/>
        <family val="2"/>
      </rPr>
      <t xml:space="preserve"> Certificados de Inicio y fin de Carrera.
* Emitir </t>
    </r>
    <r>
      <rPr>
        <sz val="10"/>
        <color rgb="FF000000"/>
        <rFont val="Century Schoolbook"/>
        <family val="1"/>
      </rPr>
      <t>2</t>
    </r>
    <r>
      <rPr>
        <sz val="10"/>
        <color rgb="FF000000"/>
        <rFont val="Arial Narrow"/>
        <family val="2"/>
      </rPr>
      <t xml:space="preserve"> Informes de Estudiantes que van al
Internado Rotativo.
* Emitir </t>
    </r>
    <r>
      <rPr>
        <sz val="10"/>
        <color rgb="FF000000"/>
        <rFont val="Century Schoolbook"/>
        <family val="1"/>
      </rPr>
      <t>3</t>
    </r>
    <r>
      <rPr>
        <sz val="10"/>
        <color rgb="FF000000"/>
        <rFont val="Arial Narrow"/>
        <family val="2"/>
      </rPr>
      <t xml:space="preserve"> Certificados de Índice de Merito de Graduación.
* Emitir </t>
    </r>
    <r>
      <rPr>
        <sz val="10"/>
        <color rgb="FF000000"/>
        <rFont val="Century Schoolbook"/>
        <family val="1"/>
      </rPr>
      <t>3</t>
    </r>
    <r>
      <rPr>
        <sz val="10"/>
        <color rgb="FF000000"/>
        <rFont val="Arial Narrow"/>
        <family val="2"/>
      </rPr>
      <t xml:space="preserve"> Certificados de Quintil.</t>
    </r>
  </si>
  <si>
    <r>
      <t xml:space="preserve">Fecha de entrega:           </t>
    </r>
    <r>
      <rPr>
        <sz val="12"/>
        <color theme="1"/>
        <rFont val="Century Schoolbook"/>
        <family val="1"/>
      </rPr>
      <t>06/08/2020</t>
    </r>
  </si>
  <si>
    <r>
      <t xml:space="preserve">Fecha Corte: </t>
    </r>
    <r>
      <rPr>
        <sz val="12"/>
        <color theme="1"/>
        <rFont val="Century Schoolbook"/>
        <family val="1"/>
      </rPr>
      <t>07/08/2020</t>
    </r>
  </si>
  <si>
    <t>FACULTAD DE INGENIERÍA CIVIL</t>
  </si>
  <si>
    <t>Eficiencia en la organización y gestión institucional:
- Simplificar los trámites administrativos requeridos en la gestión universitaria.</t>
  </si>
  <si>
    <t>N° de directrices emitidas se garantiza la ejecución de los procesos administrativos</t>
  </si>
  <si>
    <r>
      <rPr>
        <b/>
        <sz val="9"/>
        <rFont val="Century Schoolbook"/>
        <family val="1"/>
      </rPr>
      <t>1.-</t>
    </r>
    <r>
      <rPr>
        <sz val="10"/>
        <rFont val="Arial Narrow"/>
        <family val="2"/>
      </rPr>
      <t xml:space="preserve"> Convocar a reuniones.
</t>
    </r>
    <r>
      <rPr>
        <b/>
        <sz val="9"/>
        <rFont val="Century Schoolbook"/>
        <family val="1"/>
      </rPr>
      <t>2.-</t>
    </r>
    <r>
      <rPr>
        <sz val="10"/>
        <rFont val="Arial Narrow"/>
        <family val="2"/>
      </rPr>
      <t xml:space="preserve"> Asignar de tareas o actividades (sumillas).</t>
    </r>
  </si>
  <si>
    <t>Ing. Juan Carlos Berru
DECANO</t>
  </si>
  <si>
    <t>Eficiencia en la organización y gestión institucional: 
- Simplificar los trámites administrativos requeridos en la gestión universitaria.</t>
  </si>
  <si>
    <t>N° de supervisiones ejecutadas de los procesos administrativos y académicos</t>
  </si>
  <si>
    <r>
      <rPr>
        <b/>
        <sz val="9"/>
        <rFont val="Century Schoolbook"/>
        <family val="1"/>
      </rPr>
      <t>1.-</t>
    </r>
    <r>
      <rPr>
        <sz val="10"/>
        <rFont val="Arial Narrow"/>
        <family val="2"/>
      </rPr>
      <t xml:space="preserve"> Solicitar la documentación a las coordinaciones de carreras.
</t>
    </r>
    <r>
      <rPr>
        <b/>
        <sz val="9"/>
        <rFont val="Century Schoolbook"/>
        <family val="1"/>
      </rPr>
      <t>2.-</t>
    </r>
    <r>
      <rPr>
        <sz val="10"/>
        <rFont val="Arial Narrow"/>
        <family val="2"/>
      </rPr>
      <t xml:space="preserve"> Revisión y validación de procesos ejecutados.</t>
    </r>
  </si>
  <si>
    <t>Posicionamiento del modelo educativo integrador y desarrollador:
- Fortalecer la interacción de la docencia, investigación y vinculación para el logro de los objetivos operativos del modelo educativo.</t>
  </si>
  <si>
    <t>N° de criterios técnicos emitidos sustentan las decisiones adoptadas a nivel de facultad</t>
  </si>
  <si>
    <r>
      <rPr>
        <b/>
        <sz val="9"/>
        <rFont val="Century Schoolbook"/>
        <family val="1"/>
      </rPr>
      <t>1.-</t>
    </r>
    <r>
      <rPr>
        <sz val="10"/>
        <rFont val="Arial Narrow"/>
        <family val="2"/>
      </rPr>
      <t xml:space="preserve"> Solicitar de documentos.
</t>
    </r>
    <r>
      <rPr>
        <b/>
        <sz val="9"/>
        <rFont val="Century Schoolbook"/>
        <family val="1"/>
      </rPr>
      <t>2.-</t>
    </r>
    <r>
      <rPr>
        <sz val="10"/>
        <rFont val="Arial Narrow"/>
        <family val="2"/>
      </rPr>
      <t xml:space="preserve"> Convocar a reuniones.
</t>
    </r>
    <r>
      <rPr>
        <b/>
        <sz val="9"/>
        <rFont val="Century Schoolbook"/>
        <family val="1"/>
      </rPr>
      <t>3.-</t>
    </r>
    <r>
      <rPr>
        <sz val="10"/>
        <rFont val="Arial Narrow"/>
        <family val="2"/>
      </rPr>
      <t xml:space="preserve"> Elaborar informe.</t>
    </r>
  </si>
  <si>
    <r>
      <rPr>
        <b/>
        <sz val="9"/>
        <rFont val="Century Schoolbook"/>
        <family val="1"/>
      </rPr>
      <t>1.-</t>
    </r>
    <r>
      <rPr>
        <sz val="10"/>
        <rFont val="Arial Narrow"/>
        <family val="2"/>
      </rPr>
      <t xml:space="preserve"> Criterios o resoluciones adoptadas por Comisión académica y/o Consejo Directivo.</t>
    </r>
  </si>
  <si>
    <t>N° de Supervisiones de asistencia y permanencia de los servidores</t>
  </si>
  <si>
    <r>
      <rPr>
        <b/>
        <sz val="9"/>
        <rFont val="Century Schoolbook"/>
        <family val="1"/>
      </rPr>
      <t>1.-</t>
    </r>
    <r>
      <rPr>
        <sz val="10"/>
        <rFont val="Arial Narrow"/>
        <family val="2"/>
      </rPr>
      <t xml:space="preserve"> Solicitar la documentación respectiva al Administrador de Bienes de la Facultad.
</t>
    </r>
    <r>
      <rPr>
        <b/>
        <sz val="9"/>
        <rFont val="Century Schoolbook"/>
        <family val="1"/>
      </rPr>
      <t>2.-</t>
    </r>
    <r>
      <rPr>
        <sz val="10"/>
        <rFont val="Arial Narrow"/>
        <family val="2"/>
      </rPr>
      <t xml:space="preserve"> Revisar y validar semestral del control a servidores.</t>
    </r>
  </si>
  <si>
    <r>
      <t>Tinta Epson T</t>
    </r>
    <r>
      <rPr>
        <sz val="10"/>
        <rFont val="Century Schoolbook"/>
        <family val="1"/>
      </rPr>
      <t>6641</t>
    </r>
    <r>
      <rPr>
        <sz val="10"/>
        <rFont val="Arial Narrow"/>
        <family val="2"/>
      </rPr>
      <t xml:space="preserve"> negra para impresora L</t>
    </r>
    <r>
      <rPr>
        <sz val="10"/>
        <rFont val="Century Schoolbook"/>
        <family val="1"/>
      </rPr>
      <t>395</t>
    </r>
  </si>
  <si>
    <r>
      <t>Tinta Epson T</t>
    </r>
    <r>
      <rPr>
        <sz val="10"/>
        <rFont val="Century Schoolbook"/>
        <family val="1"/>
      </rPr>
      <t>6642</t>
    </r>
    <r>
      <rPr>
        <sz val="10"/>
        <rFont val="Arial Narrow"/>
        <family val="2"/>
      </rPr>
      <t xml:space="preserve"> cian para impresora L</t>
    </r>
    <r>
      <rPr>
        <sz val="10"/>
        <rFont val="Century Schoolbook"/>
        <family val="1"/>
      </rPr>
      <t>395</t>
    </r>
  </si>
  <si>
    <r>
      <t>Tinta Epson T</t>
    </r>
    <r>
      <rPr>
        <sz val="10"/>
        <rFont val="Century Schoolbook"/>
        <family val="1"/>
      </rPr>
      <t>6643</t>
    </r>
    <r>
      <rPr>
        <sz val="10"/>
        <rFont val="Arial Narrow"/>
        <family val="2"/>
      </rPr>
      <t xml:space="preserve"> magenta para impresora L</t>
    </r>
    <r>
      <rPr>
        <sz val="10"/>
        <rFont val="Century Schoolbook"/>
        <family val="1"/>
      </rPr>
      <t>395</t>
    </r>
  </si>
  <si>
    <r>
      <t>Tinta Epson T</t>
    </r>
    <r>
      <rPr>
        <sz val="10"/>
        <rFont val="Century Schoolbook"/>
        <family val="1"/>
      </rPr>
      <t>6644</t>
    </r>
    <r>
      <rPr>
        <sz val="10"/>
        <rFont val="Arial Narrow"/>
        <family val="2"/>
      </rPr>
      <t xml:space="preserve"> amarillo para impresora L</t>
    </r>
    <r>
      <rPr>
        <sz val="10"/>
        <rFont val="Century Schoolbook"/>
        <family val="1"/>
      </rPr>
      <t>395</t>
    </r>
  </si>
  <si>
    <t>N° de Convocatorias ejecutadas y supervisadas de los consejos directivos</t>
  </si>
  <si>
    <r>
      <rPr>
        <b/>
        <sz val="9"/>
        <rFont val="Century Schoolbook"/>
        <family val="1"/>
      </rPr>
      <t>6.-</t>
    </r>
    <r>
      <rPr>
        <sz val="10"/>
        <rFont val="Arial Narrow"/>
        <family val="2"/>
      </rPr>
      <t xml:space="preserve"> Entregar la Planificación Operativa Anual y Evaluación de la Planificación Operativa Anual.</t>
    </r>
  </si>
  <si>
    <t>N° de planificación operativa anual y evaluaciones del POA semestrales entregadas</t>
  </si>
  <si>
    <r>
      <rPr>
        <b/>
        <sz val="9"/>
        <rFont val="Century Schoolbook"/>
        <family val="1"/>
      </rPr>
      <t>1.-</t>
    </r>
    <r>
      <rPr>
        <sz val="10"/>
        <rFont val="Arial Narrow"/>
        <family val="2"/>
      </rPr>
      <t xml:space="preserve"> Elaborar el POA y PAC.
</t>
    </r>
    <r>
      <rPr>
        <b/>
        <sz val="9"/>
        <rFont val="Century Schoolbook"/>
        <family val="1"/>
      </rPr>
      <t>2.-</t>
    </r>
    <r>
      <rPr>
        <sz val="10"/>
        <rFont val="Arial Narrow"/>
        <family val="2"/>
      </rPr>
      <t xml:space="preserve"> Elaborar la evaluación del POA.
</t>
    </r>
    <r>
      <rPr>
        <b/>
        <sz val="9"/>
        <rFont val="Century Schoolbook"/>
        <family val="1"/>
      </rPr>
      <t>3.-</t>
    </r>
    <r>
      <rPr>
        <sz val="10"/>
        <rFont val="Arial Narrow"/>
        <family val="2"/>
      </rPr>
      <t xml:space="preserve"> Entregar al dpto. de planificación.</t>
    </r>
  </si>
  <si>
    <t>Sillas ergonómicas</t>
  </si>
  <si>
    <r>
      <rPr>
        <b/>
        <sz val="9"/>
        <rFont val="Century Schoolbook"/>
        <family val="1"/>
      </rPr>
      <t>7.-</t>
    </r>
    <r>
      <rPr>
        <sz val="10"/>
        <rFont val="Arial Narrow"/>
        <family val="2"/>
      </rPr>
      <t xml:space="preserve"> Organizar el Archivo de Gestión.</t>
    </r>
  </si>
  <si>
    <t>N° de Cajas registrada en el inventario documental del decanato</t>
  </si>
  <si>
    <r>
      <rPr>
        <b/>
        <sz val="9"/>
        <rFont val="Century Schoolbook"/>
        <family val="1"/>
      </rPr>
      <t>1.-</t>
    </r>
    <r>
      <rPr>
        <sz val="10"/>
        <rFont val="Arial Narrow"/>
        <family val="2"/>
      </rPr>
      <t xml:space="preserve"> Sistematizar la documentación semestralmente.
</t>
    </r>
    <r>
      <rPr>
        <b/>
        <sz val="9"/>
        <rFont val="Century Schoolbook"/>
        <family val="1"/>
      </rPr>
      <t>2.-</t>
    </r>
    <r>
      <rPr>
        <sz val="10"/>
        <rFont val="Arial Narrow"/>
        <family val="2"/>
      </rPr>
      <t xml:space="preserve"> Organizar e inventariar la documentación.</t>
    </r>
  </si>
  <si>
    <t>Posicionamiento del modelo educativo integrador y desarrollador:
- Desarrollar un sistema de acompañamiento para la gestión eficaz del modelo educativo.</t>
  </si>
  <si>
    <r>
      <rPr>
        <b/>
        <sz val="9"/>
        <rFont val="Century Schoolbook"/>
        <family val="1"/>
      </rPr>
      <t>1.-</t>
    </r>
    <r>
      <rPr>
        <sz val="10"/>
        <rFont val="Arial Narrow"/>
        <family val="2"/>
      </rPr>
      <t xml:space="preserve"> Emitir y/o actualizar de los procesos académicos internos estandarizados.</t>
    </r>
  </si>
  <si>
    <t>Ejecución de los procesos académicos estandarizados.</t>
  </si>
  <si>
    <t>N° de informes emitidos de los procesos académicos internos estandarizados</t>
  </si>
  <si>
    <r>
      <rPr>
        <b/>
        <sz val="9"/>
        <rFont val="Century Schoolbook"/>
        <family val="1"/>
      </rPr>
      <t>1.-</t>
    </r>
    <r>
      <rPr>
        <sz val="10"/>
        <rFont val="Arial Narrow"/>
        <family val="2"/>
      </rPr>
      <t xml:space="preserve"> Convocar a reuniones</t>
    </r>
    <r>
      <rPr>
        <sz val="10"/>
        <color rgb="FFFF0000"/>
        <rFont val="Arial Narrow"/>
        <family val="2"/>
      </rPr>
      <t xml:space="preserve"> </t>
    </r>
    <r>
      <rPr>
        <sz val="10"/>
        <rFont val="Arial Narrow"/>
        <family val="2"/>
      </rPr>
      <t xml:space="preserve">de Comisión académica.
</t>
    </r>
    <r>
      <rPr>
        <b/>
        <sz val="9"/>
        <rFont val="Century Schoolbook"/>
        <family val="1"/>
      </rPr>
      <t>2.-</t>
    </r>
    <r>
      <rPr>
        <sz val="10"/>
        <rFont val="Arial Narrow"/>
        <family val="2"/>
      </rPr>
      <t xml:space="preserve"> Aprobar ante HCD del distributivo académico vigente y horario de clase.
</t>
    </r>
    <r>
      <rPr>
        <b/>
        <sz val="9"/>
        <rFont val="Century Schoolbook"/>
        <family val="1"/>
      </rPr>
      <t>3.-</t>
    </r>
    <r>
      <rPr>
        <sz val="10"/>
        <rFont val="Arial Narrow"/>
        <family val="2"/>
      </rPr>
      <t xml:space="preserve"> Elaborar informe.</t>
    </r>
  </si>
  <si>
    <r>
      <rPr>
        <b/>
        <sz val="9"/>
        <rFont val="Century Schoolbook"/>
        <family val="1"/>
      </rPr>
      <t>1.-</t>
    </r>
    <r>
      <rPr>
        <sz val="10"/>
        <rFont val="Arial Narrow"/>
        <family val="2"/>
      </rPr>
      <t xml:space="preserve"> Reporte del estado actual de la supervisión a la ejecución de los procesos académicos: reporte del cumplimento de entrega de silabus, planes de clase avance académico y reportes grupos de trabajo de carrera, de gestión de calidad, seguimiento a graduados y titulación por parte de coordinador carrera.</t>
    </r>
  </si>
  <si>
    <t>Ing. Mariuxi Zea
SUBDECANA</t>
  </si>
  <si>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365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</si>
  <si>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365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</si>
  <si>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365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</si>
  <si>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365</t>
    </r>
  </si>
  <si>
    <t>N° de informes de las actividades ejecutadas y supervisadas de los procesos académicos</t>
  </si>
  <si>
    <r>
      <rPr>
        <b/>
        <sz val="9"/>
        <rFont val="Century Schoolbook"/>
        <family val="1"/>
      </rPr>
      <t>1.-</t>
    </r>
    <r>
      <rPr>
        <sz val="10"/>
        <rFont val="Arial Narrow"/>
        <family val="2"/>
      </rPr>
      <t xml:space="preserve"> Convocar a reuniones de Comisión académica.
</t>
    </r>
    <r>
      <rPr>
        <b/>
        <sz val="9"/>
        <rFont val="Century Schoolbook"/>
        <family val="1"/>
      </rPr>
      <t>2.-</t>
    </r>
    <r>
      <rPr>
        <sz val="10"/>
        <rFont val="Arial Narrow"/>
        <family val="2"/>
      </rPr>
      <t xml:space="preserve"> Analizar, verificar y evaluar los procesos académicos.
</t>
    </r>
    <r>
      <rPr>
        <b/>
        <sz val="9"/>
        <rFont val="Century Schoolbook"/>
        <family val="1"/>
      </rPr>
      <t>3.-</t>
    </r>
    <r>
      <rPr>
        <sz val="10"/>
        <rFont val="Arial Narrow"/>
        <family val="2"/>
      </rPr>
      <t xml:space="preserve"> Elaborar informe.</t>
    </r>
  </si>
  <si>
    <t>Ing. Freddy Espinoza
COORDINADOR ACADEMICO DE LA FIC</t>
  </si>
  <si>
    <t>N° de informes de la supervisión semestral de los resultados o avances de los procesos de investigación y vinculación con la sociedad</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</si>
  <si>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Solicitar semestralmente el reporte de avance de los proyectos de investigación y vinculación de las carreras.
</t>
    </r>
    <r>
      <rPr>
        <b/>
        <sz val="9"/>
        <rFont val="Century Schoolbook"/>
        <family val="1"/>
      </rPr>
      <t>3.-</t>
    </r>
    <r>
      <rPr>
        <sz val="10"/>
        <rFont val="Arial Narrow"/>
        <family val="2"/>
      </rPr>
      <t xml:space="preserve"> Elaborar el reporte avances de los procesos de Investigación y de vinculación con la sociedad.</t>
    </r>
  </si>
  <si>
    <t xml:space="preserve"> Ejecución de los procesos académicos dispuestos por el Consejo Académico.</t>
  </si>
  <si>
    <t>N° de documentos emitidos de la planificación académica y curricular</t>
  </si>
  <si>
    <r>
      <rPr>
        <b/>
        <sz val="9"/>
        <rFont val="Century Schoolbook"/>
        <family val="1"/>
      </rPr>
      <t>1.-</t>
    </r>
    <r>
      <rPr>
        <sz val="10"/>
        <rFont val="Arial Narrow"/>
        <family val="2"/>
      </rPr>
      <t xml:space="preserve"> Asistir a reuniones de Consejo Académico.
</t>
    </r>
    <r>
      <rPr>
        <b/>
        <sz val="9"/>
        <rFont val="Century Schoolbook"/>
        <family val="1"/>
      </rPr>
      <t>2.-</t>
    </r>
    <r>
      <rPr>
        <sz val="10"/>
        <rFont val="Arial Narrow"/>
        <family val="2"/>
      </rPr>
      <t xml:space="preserve"> Analizar, verificar y evaluar los procesos académicos.
</t>
    </r>
    <r>
      <rPr>
        <b/>
        <sz val="9"/>
        <rFont val="Century Schoolbook"/>
        <family val="1"/>
      </rPr>
      <t>3.-</t>
    </r>
    <r>
      <rPr>
        <sz val="10"/>
        <rFont val="Arial Narrow"/>
        <family val="2"/>
      </rPr>
      <t xml:space="preserve"> Acatar las disposiciones de Consejo Académico.
</t>
    </r>
    <r>
      <rPr>
        <b/>
        <sz val="9"/>
        <rFont val="Century Schoolbook"/>
        <family val="1"/>
      </rPr>
      <t>4.-</t>
    </r>
    <r>
      <rPr>
        <sz val="10"/>
        <rFont val="Arial Narrow"/>
        <family val="2"/>
      </rPr>
      <t xml:space="preserve"> Elaborar informes.</t>
    </r>
  </si>
  <si>
    <r>
      <rPr>
        <b/>
        <sz val="9"/>
        <rFont val="Century Schoolbook"/>
        <family val="1"/>
      </rPr>
      <t>1.-</t>
    </r>
    <r>
      <rPr>
        <sz val="10"/>
        <rFont val="Arial Narrow"/>
        <family val="2"/>
      </rPr>
      <t xml:space="preserve"> Reporte de documentos de planificación académica y curricular emitidos.</t>
    </r>
  </si>
  <si>
    <t>N° de informes supervisados de las propuestas de procesos de investigación y vinculación con la sociedad ante las instancias encargadas de emitir las directrices a nivel institucional</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</si>
  <si>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Socializar las propuestas los proyectos de investigación y vinculación de las carreras.
</t>
    </r>
    <r>
      <rPr>
        <b/>
        <sz val="9"/>
        <rFont val="Century Schoolbook"/>
        <family val="1"/>
      </rPr>
      <t>3.-</t>
    </r>
    <r>
      <rPr>
        <sz val="10"/>
        <rFont val="Arial Narrow"/>
        <family val="2"/>
      </rPr>
      <t xml:space="preserve"> Participar ante las convocatorias de presentación de proyectos investigación y vinculación.
</t>
    </r>
    <r>
      <rPr>
        <b/>
        <sz val="9"/>
        <rFont val="Century Schoolbook"/>
        <family val="1"/>
      </rPr>
      <t>4.-</t>
    </r>
    <r>
      <rPr>
        <sz val="10"/>
        <rFont val="Arial Narrow"/>
        <family val="2"/>
      </rPr>
      <t xml:space="preserve"> Elaborar el reporte avances de los procesos de Investigación y de vinculación con la sociedad.</t>
    </r>
  </si>
  <si>
    <r>
      <t>Tinta Epson T</t>
    </r>
    <r>
      <rPr>
        <sz val="10"/>
        <rFont val="Century Schoolbook"/>
        <family val="1"/>
      </rPr>
      <t>6641</t>
    </r>
    <r>
      <rPr>
        <sz val="10"/>
        <rFont val="Arial Narrow"/>
        <family val="2"/>
      </rPr>
      <t xml:space="preserve"> negra para impresora L</t>
    </r>
    <r>
      <rPr>
        <sz val="10"/>
        <rFont val="Century Schoolbook"/>
        <family val="1"/>
      </rPr>
      <t>355</t>
    </r>
  </si>
  <si>
    <r>
      <t>Tinta Epson T</t>
    </r>
    <r>
      <rPr>
        <sz val="10"/>
        <rFont val="Century Schoolbook"/>
        <family val="1"/>
      </rPr>
      <t>6642</t>
    </r>
    <r>
      <rPr>
        <sz val="10"/>
        <rFont val="Arial Narrow"/>
        <family val="2"/>
      </rPr>
      <t xml:space="preserve"> cian para impresora L</t>
    </r>
    <r>
      <rPr>
        <sz val="10"/>
        <rFont val="Century Schoolbook"/>
        <family val="1"/>
      </rPr>
      <t>355</t>
    </r>
  </si>
  <si>
    <r>
      <t>Tinta Epson T</t>
    </r>
    <r>
      <rPr>
        <sz val="10"/>
        <rFont val="Century Schoolbook"/>
        <family val="1"/>
      </rPr>
      <t>6643</t>
    </r>
    <r>
      <rPr>
        <sz val="10"/>
        <rFont val="Arial Narrow"/>
        <family val="2"/>
      </rPr>
      <t xml:space="preserve"> magenta para impresora L</t>
    </r>
    <r>
      <rPr>
        <sz val="10"/>
        <rFont val="Century Schoolbook"/>
        <family val="1"/>
      </rPr>
      <t>355</t>
    </r>
  </si>
  <si>
    <r>
      <t>Tinta Epson T</t>
    </r>
    <r>
      <rPr>
        <sz val="10"/>
        <rFont val="Century Schoolbook"/>
        <family val="1"/>
      </rPr>
      <t>6644</t>
    </r>
    <r>
      <rPr>
        <sz val="10"/>
        <rFont val="Arial Narrow"/>
        <family val="2"/>
      </rPr>
      <t xml:space="preserve"> amarillo para impresora L</t>
    </r>
    <r>
      <rPr>
        <sz val="10"/>
        <rFont val="Century Schoolbook"/>
        <family val="1"/>
      </rPr>
      <t>355</t>
    </r>
  </si>
  <si>
    <t>Posicionamiento del modelo educativo integrador y desarrollador:
Desarrollar un sistema de acompañamiento para la gestión eficaz del modelo educativo.</t>
  </si>
  <si>
    <t>N° de informes semestral de la ejecución de la evaluación integral del desempeño docente</t>
  </si>
  <si>
    <r>
      <rPr>
        <b/>
        <sz val="9"/>
        <rFont val="Century Schoolbook"/>
        <family val="1"/>
      </rPr>
      <t>1.-</t>
    </r>
    <r>
      <rPr>
        <sz val="10"/>
        <rFont val="Arial Narrow"/>
        <family val="2"/>
      </rPr>
      <t xml:space="preserve"> Convocar a reuniones de Comisión académica.
</t>
    </r>
    <r>
      <rPr>
        <b/>
        <sz val="9"/>
        <rFont val="Century Schoolbook"/>
        <family val="1"/>
      </rPr>
      <t>2.-</t>
    </r>
    <r>
      <rPr>
        <sz val="10"/>
        <rFont val="Arial Narrow"/>
        <family val="2"/>
      </rPr>
      <t xml:space="preserve"> Aprobar ante HCD proceso de evaluación docente.
</t>
    </r>
    <r>
      <rPr>
        <b/>
        <sz val="9"/>
        <rFont val="Century Schoolbook"/>
        <family val="1"/>
      </rPr>
      <t>3.-</t>
    </r>
    <r>
      <rPr>
        <sz val="10"/>
        <rFont val="Arial Narrow"/>
        <family val="2"/>
      </rPr>
      <t xml:space="preserve"> Coordinar la ejecución de proceso de evaluación en las carreras.
</t>
    </r>
    <r>
      <rPr>
        <b/>
        <sz val="9"/>
        <rFont val="Century Schoolbook"/>
        <family val="1"/>
      </rPr>
      <t>4.-</t>
    </r>
    <r>
      <rPr>
        <sz val="10"/>
        <rFont val="Arial Narrow"/>
        <family val="2"/>
      </rPr>
      <t xml:space="preserve"> Elaborar el reporte de cumplimiento de proceso de evaluación integral del desempeño docente.</t>
    </r>
  </si>
  <si>
    <r>
      <rPr>
        <b/>
        <sz val="9"/>
        <rFont val="Century Schoolbook"/>
        <family val="1"/>
      </rPr>
      <t>7.-</t>
    </r>
    <r>
      <rPr>
        <sz val="10"/>
        <rFont val="Arial Narrow"/>
        <family val="2"/>
      </rPr>
      <t xml:space="preserve"> Supervisar las actividades académicas que se realizan en las diferentes aulas y laboratorios de las carreras de ingeniería civil, ingeniería en tecnología e ingeniería ambiental.</t>
    </r>
  </si>
  <si>
    <t>Actividades académicas que se realizan en los diferentes aulas y laboratorios de las carreras de ingeniería civil, ingeniería en tecnología e ingeniería ambiental.</t>
  </si>
  <si>
    <t>N° de informes por semestre de las actividades académicas de las jefaturas de laboratorios de facultad</t>
  </si>
  <si>
    <r>
      <rPr>
        <b/>
        <sz val="9"/>
        <rFont val="Century Schoolbook"/>
        <family val="1"/>
      </rPr>
      <t>1.-</t>
    </r>
    <r>
      <rPr>
        <sz val="10"/>
        <rFont val="Arial Narrow"/>
        <family val="2"/>
      </rPr>
      <t xml:space="preserve"> Solicitar las guías de practicas de los laboratorios al inicio de cada periodo académico.
</t>
    </r>
    <r>
      <rPr>
        <b/>
        <sz val="9"/>
        <rFont val="Century Schoolbook"/>
        <family val="1"/>
      </rPr>
      <t>2.-</t>
    </r>
    <r>
      <rPr>
        <sz val="10"/>
        <rFont val="Arial Narrow"/>
        <family val="2"/>
      </rPr>
      <t xml:space="preserve"> Solicitar la documentación técnica para el funcionamiento del laboratorio.
</t>
    </r>
    <r>
      <rPr>
        <b/>
        <sz val="9"/>
        <rFont val="Century Schoolbook"/>
        <family val="1"/>
      </rPr>
      <t>3.-</t>
    </r>
    <r>
      <rPr>
        <sz val="10"/>
        <rFont val="Arial Narrow"/>
        <family val="2"/>
      </rPr>
      <t xml:space="preserve"> Solicitar a los responsables de laboratorios el informe al finalizar el periodo académico.
</t>
    </r>
    <r>
      <rPr>
        <b/>
        <sz val="9"/>
        <rFont val="Century Schoolbook"/>
        <family val="1"/>
      </rPr>
      <t>4.-</t>
    </r>
    <r>
      <rPr>
        <sz val="10"/>
        <rFont val="Arial Narrow"/>
        <family val="2"/>
      </rPr>
      <t xml:space="preserve"> Elaborar el reporte de cumplimiento en procesos académicos por periodo académico.</t>
    </r>
  </si>
  <si>
    <r>
      <rPr>
        <b/>
        <sz val="9"/>
        <rFont val="Century Schoolbook"/>
        <family val="1"/>
      </rPr>
      <t>1.-</t>
    </r>
    <r>
      <rPr>
        <sz val="10"/>
        <rFont val="Arial Narrow"/>
        <family val="2"/>
      </rPr>
      <t xml:space="preserve"> Reporte de estado de cumplimiento en procesos académicos.
- Portafolio de guías de practicas de laboratorio de las carreras.
- Portafolio de inventario de laboratorios actualizada.
- Documentación técnica del funcionamiento de laboratorios.
(Anexo N° </t>
    </r>
    <r>
      <rPr>
        <sz val="10"/>
        <rFont val="Century Schoolbook"/>
        <family val="1"/>
      </rPr>
      <t>1</t>
    </r>
    <r>
      <rPr>
        <sz val="10"/>
        <rFont val="Arial Narrow"/>
        <family val="2"/>
      </rPr>
      <t>)
(</t>
    </r>
    <r>
      <rPr>
        <sz val="10"/>
        <rFont val="Century Schoolbook"/>
        <family val="1"/>
      </rPr>
      <t>198</t>
    </r>
    <r>
      <rPr>
        <sz val="10"/>
        <rFont val="Arial Narrow"/>
        <family val="2"/>
      </rPr>
      <t xml:space="preserve"> prácticas en el </t>
    </r>
    <r>
      <rPr>
        <sz val="10"/>
        <rFont val="Century Schoolbook"/>
        <family val="1"/>
      </rPr>
      <t>1</t>
    </r>
    <r>
      <rPr>
        <sz val="10"/>
        <rFont val="Arial Narrow"/>
        <family val="2"/>
      </rPr>
      <t xml:space="preserve">er Semestre y </t>
    </r>
    <r>
      <rPr>
        <sz val="10"/>
        <rFont val="Century Schoolbook"/>
        <family val="1"/>
      </rPr>
      <t>190</t>
    </r>
    <r>
      <rPr>
        <sz val="10"/>
        <rFont val="Arial Narrow"/>
        <family val="2"/>
      </rPr>
      <t xml:space="preserve"> prácticas en el </t>
    </r>
    <r>
      <rPr>
        <sz val="10"/>
        <rFont val="Century Schoolbook"/>
        <family val="1"/>
      </rPr>
      <t>2</t>
    </r>
    <r>
      <rPr>
        <sz val="10"/>
        <rFont val="Arial Narrow"/>
        <family val="2"/>
      </rPr>
      <t>do semestre)</t>
    </r>
  </si>
  <si>
    <t>Ing. Elvis Sánchez
Ing. Ronald Elizalde
JEFE DE LABORATORIOS</t>
  </si>
  <si>
    <t>N° de guías supervisadas en el laboratorio telecomunicaciones</t>
  </si>
  <si>
    <r>
      <t xml:space="preserve">N° de guías supervisadas en el laboratorio tecnología N° </t>
    </r>
    <r>
      <rPr>
        <sz val="10"/>
        <rFont val="Century Schoolbook"/>
        <family val="1"/>
      </rPr>
      <t>1</t>
    </r>
  </si>
  <si>
    <r>
      <t xml:space="preserve">N° de guías supervisadas en el laboratorio tecnología N° </t>
    </r>
    <r>
      <rPr>
        <sz val="10"/>
        <rFont val="Century Schoolbook"/>
        <family val="1"/>
      </rPr>
      <t>2</t>
    </r>
  </si>
  <si>
    <r>
      <t xml:space="preserve">N° de guías supervisadas en el laboratorio tecnología N° </t>
    </r>
    <r>
      <rPr>
        <sz val="10"/>
        <rFont val="Century Schoolbook"/>
        <family val="1"/>
      </rPr>
      <t>3</t>
    </r>
  </si>
  <si>
    <t>N° de guías supervisadas en el laboratorio Robótica</t>
  </si>
  <si>
    <t>N° de guías supervisadas en el laboratorio Mac, Diseño Multimedia</t>
  </si>
  <si>
    <r>
      <t xml:space="preserve">N° de guías supervisadas en el laboratorio Hardware Software </t>
    </r>
    <r>
      <rPr>
        <sz val="10"/>
        <rFont val="Century Schoolbook"/>
        <family val="1"/>
      </rPr>
      <t>1</t>
    </r>
  </si>
  <si>
    <r>
      <t xml:space="preserve">N° de guías supervisadas en el laboratorio Hardware Software </t>
    </r>
    <r>
      <rPr>
        <sz val="10"/>
        <rFont val="Century Schoolbook"/>
        <family val="1"/>
      </rPr>
      <t>2</t>
    </r>
  </si>
  <si>
    <r>
      <t xml:space="preserve">N° de guías supervisadas en el laboratorio Hardware Software </t>
    </r>
    <r>
      <rPr>
        <sz val="10"/>
        <rFont val="Century Schoolbook"/>
        <family val="1"/>
      </rPr>
      <t>3</t>
    </r>
  </si>
  <si>
    <t>N° de guías supervisadas en el laboratorio Electrónica</t>
  </si>
  <si>
    <t>N° de guías supervisadas en el laboratorio comportamiento de materiales</t>
  </si>
  <si>
    <r>
      <t xml:space="preserve">Disco Duro Interno Western Digital Wd </t>
    </r>
    <r>
      <rPr>
        <sz val="10"/>
        <rFont val="Century Schoolbook"/>
        <family val="1"/>
      </rPr>
      <t>1</t>
    </r>
    <r>
      <rPr>
        <sz val="10"/>
        <rFont val="Arial Narrow"/>
        <family val="2"/>
      </rPr>
      <t>tb Pc Sata/</t>
    </r>
    <r>
      <rPr>
        <sz val="10"/>
        <rFont val="Century Schoolbook"/>
        <family val="1"/>
      </rPr>
      <t>64</t>
    </r>
    <r>
      <rPr>
        <sz val="10"/>
        <rFont val="Arial Narrow"/>
        <family val="2"/>
      </rPr>
      <t>mb</t>
    </r>
  </si>
  <si>
    <r>
      <t>Memoria Ram Ddr</t>
    </r>
    <r>
      <rPr>
        <sz val="10"/>
        <rFont val="Century Schoolbook"/>
        <family val="1"/>
      </rPr>
      <t>3 4</t>
    </r>
    <r>
      <rPr>
        <sz val="10"/>
        <rFont val="Arial Narrow"/>
        <family val="2"/>
      </rPr>
      <t xml:space="preserve">gb Pc </t>
    </r>
    <r>
      <rPr>
        <sz val="10"/>
        <rFont val="Century Schoolbook"/>
        <family val="1"/>
      </rPr>
      <t>1600</t>
    </r>
    <r>
      <rPr>
        <sz val="10"/>
        <rFont val="Arial Narrow"/>
        <family val="2"/>
      </rPr>
      <t>mhz</t>
    </r>
  </si>
  <si>
    <r>
      <t>Memoria Kingston Hyperx Fury Ddr</t>
    </r>
    <r>
      <rPr>
        <sz val="10"/>
        <rFont val="Century Schoolbook"/>
        <family val="1"/>
      </rPr>
      <t>4 8</t>
    </r>
    <r>
      <rPr>
        <sz val="10"/>
        <rFont val="Arial Narrow"/>
        <family val="2"/>
      </rPr>
      <t xml:space="preserve">gb </t>
    </r>
    <r>
      <rPr>
        <sz val="10"/>
        <rFont val="Century Schoolbook"/>
        <family val="1"/>
      </rPr>
      <t>2400</t>
    </r>
    <r>
      <rPr>
        <sz val="10"/>
        <rFont val="Arial Narrow"/>
        <family val="2"/>
      </rPr>
      <t xml:space="preserve">mhz Y </t>
    </r>
    <r>
      <rPr>
        <sz val="10"/>
        <rFont val="Century Schoolbook"/>
        <family val="1"/>
      </rPr>
      <t>2666</t>
    </r>
    <r>
      <rPr>
        <sz val="10"/>
        <rFont val="Arial Narrow"/>
        <family val="2"/>
      </rPr>
      <t>mhz</t>
    </r>
  </si>
  <si>
    <r>
      <t>Bc.ec Fuente de Poder Corsair Vs</t>
    </r>
    <r>
      <rPr>
        <sz val="10"/>
        <rFont val="Century Schoolbook"/>
        <family val="1"/>
      </rPr>
      <t>550 80</t>
    </r>
    <r>
      <rPr>
        <sz val="10"/>
        <rFont val="Arial Narrow"/>
        <family val="2"/>
      </rPr>
      <t xml:space="preserve"> Plus</t>
    </r>
  </si>
  <si>
    <r>
      <t>Teclado Genius Smart Kb</t>
    </r>
    <r>
      <rPr>
        <sz val="10"/>
        <rFont val="Century Schoolbook"/>
        <family val="1"/>
      </rPr>
      <t>101</t>
    </r>
    <r>
      <rPr>
        <sz val="10"/>
        <rFont val="Arial Narrow"/>
        <family val="2"/>
      </rPr>
      <t xml:space="preserve"> Black Usb</t>
    </r>
  </si>
  <si>
    <r>
      <t>Conectores Rj</t>
    </r>
    <r>
      <rPr>
        <sz val="10"/>
        <rFont val="Century Schoolbook"/>
        <family val="1"/>
      </rPr>
      <t>45</t>
    </r>
    <r>
      <rPr>
        <sz val="10"/>
        <rFont val="Arial Narrow"/>
        <family val="2"/>
      </rPr>
      <t xml:space="preserve"> Cat</t>
    </r>
    <r>
      <rPr>
        <sz val="10"/>
        <rFont val="Century Schoolbook"/>
        <family val="1"/>
      </rPr>
      <t>5</t>
    </r>
    <r>
      <rPr>
        <sz val="10"/>
        <rFont val="Arial Narrow"/>
        <family val="2"/>
      </rPr>
      <t xml:space="preserve"> Nexxt Funda de </t>
    </r>
    <r>
      <rPr>
        <sz val="10"/>
        <rFont val="Century Schoolbook"/>
        <family val="1"/>
      </rPr>
      <t>100</t>
    </r>
    <r>
      <rPr>
        <sz val="10"/>
        <rFont val="Arial Narrow"/>
        <family val="2"/>
      </rPr>
      <t xml:space="preserve"> Unidades Datos</t>
    </r>
  </si>
  <si>
    <r>
      <t xml:space="preserve">Cable Red Utp Nexxt Cat </t>
    </r>
    <r>
      <rPr>
        <sz val="10"/>
        <rFont val="Century Schoolbook"/>
        <family val="1"/>
      </rPr>
      <t>6</t>
    </r>
    <r>
      <rPr>
        <sz val="10"/>
        <rFont val="Arial Narrow"/>
        <family val="2"/>
      </rPr>
      <t xml:space="preserve">e </t>
    </r>
    <r>
      <rPr>
        <sz val="10"/>
        <rFont val="Century Schoolbook"/>
        <family val="1"/>
      </rPr>
      <t>305</t>
    </r>
    <r>
      <rPr>
        <sz val="10"/>
        <rFont val="Arial Narrow"/>
        <family val="2"/>
      </rPr>
      <t>m Interior Certificado Gigabit</t>
    </r>
  </si>
  <si>
    <r>
      <t xml:space="preserve">Flash Memory </t>
    </r>
    <r>
      <rPr>
        <sz val="10"/>
        <rFont val="Century Schoolbook"/>
        <family val="1"/>
      </rPr>
      <t>64</t>
    </r>
    <r>
      <rPr>
        <sz val="10"/>
        <rFont val="Arial Narrow"/>
        <family val="2"/>
      </rPr>
      <t xml:space="preserve">gb, </t>
    </r>
    <r>
      <rPr>
        <sz val="10"/>
        <rFont val="Century Schoolbook"/>
        <family val="1"/>
      </rPr>
      <t>128</t>
    </r>
    <r>
      <rPr>
        <sz val="10"/>
        <rFont val="Arial Narrow"/>
        <family val="2"/>
      </rPr>
      <t>gb Kingston Dtse</t>
    </r>
    <r>
      <rPr>
        <sz val="10"/>
        <rFont val="Century Schoolbook"/>
        <family val="1"/>
      </rPr>
      <t>9</t>
    </r>
    <r>
      <rPr>
        <sz val="10"/>
        <rFont val="Arial Narrow"/>
        <family val="2"/>
      </rPr>
      <t xml:space="preserve"> G</t>
    </r>
    <r>
      <rPr>
        <sz val="10"/>
        <rFont val="Century Schoolbook"/>
        <family val="1"/>
      </rPr>
      <t>2</t>
    </r>
    <r>
      <rPr>
        <sz val="10"/>
        <rFont val="Arial Narrow"/>
        <family val="2"/>
      </rPr>
      <t xml:space="preserve"> Usb </t>
    </r>
    <r>
      <rPr>
        <sz val="10"/>
        <rFont val="Century Schoolbook"/>
        <family val="1"/>
      </rPr>
      <t xml:space="preserve">3.0 </t>
    </r>
    <r>
      <rPr>
        <sz val="10"/>
        <rFont val="Arial Narrow"/>
        <family val="2"/>
      </rPr>
      <t>Pendrive</t>
    </r>
  </si>
  <si>
    <r>
      <t>Disco Duro Externo 2tb Adata Hd</t>
    </r>
    <r>
      <rPr>
        <sz val="10"/>
        <rFont val="Century Schoolbook"/>
        <family val="1"/>
      </rPr>
      <t>710</t>
    </r>
    <r>
      <rPr>
        <sz val="10"/>
        <rFont val="Arial Narrow"/>
        <family val="2"/>
      </rPr>
      <t xml:space="preserve"> Pro Antigolpes Usb </t>
    </r>
    <r>
      <rPr>
        <sz val="10"/>
        <rFont val="Century Schoolbook"/>
        <family val="1"/>
      </rPr>
      <t>3.2</t>
    </r>
  </si>
  <si>
    <r>
      <t xml:space="preserve">Cable Gemelo </t>
    </r>
    <r>
      <rPr>
        <sz val="10"/>
        <rFont val="Century Schoolbook"/>
        <family val="1"/>
      </rPr>
      <t>12</t>
    </r>
    <r>
      <rPr>
        <sz val="10"/>
        <rFont val="Arial Narrow"/>
        <family val="2"/>
      </rPr>
      <t xml:space="preserve"> Cable Gemelo </t>
    </r>
    <r>
      <rPr>
        <sz val="10"/>
        <rFont val="Century Schoolbook"/>
        <family val="1"/>
      </rPr>
      <t>2*16</t>
    </r>
    <r>
      <rPr>
        <sz val="10"/>
        <rFont val="Arial Narrow"/>
        <family val="2"/>
      </rPr>
      <t xml:space="preserve"> Rollos de Cable Gemelo</t>
    </r>
  </si>
  <si>
    <r>
      <t xml:space="preserve">Cable Hdmi </t>
    </r>
    <r>
      <rPr>
        <sz val="10"/>
        <rFont val="Century Schoolbook"/>
        <family val="1"/>
      </rPr>
      <t>10</t>
    </r>
    <r>
      <rPr>
        <sz val="10"/>
        <rFont val="Arial Narrow"/>
        <family val="2"/>
      </rPr>
      <t xml:space="preserve"> Metros /</t>
    </r>
    <r>
      <rPr>
        <sz val="10"/>
        <rFont val="Century Schoolbook"/>
        <family val="1"/>
      </rPr>
      <t>3</t>
    </r>
    <r>
      <rPr>
        <sz val="10"/>
        <rFont val="Arial Narrow"/>
        <family val="2"/>
      </rPr>
      <t>d / V</t>
    </r>
    <r>
      <rPr>
        <sz val="10"/>
        <rFont val="Century Schoolbook"/>
        <family val="1"/>
      </rPr>
      <t>1.4 /4096</t>
    </r>
    <r>
      <rPr>
        <sz val="10"/>
        <rFont val="Arial Narrow"/>
        <family val="2"/>
      </rPr>
      <t>x</t>
    </r>
    <r>
      <rPr>
        <sz val="10"/>
        <rFont val="Century Schoolbook"/>
        <family val="1"/>
      </rPr>
      <t>2160</t>
    </r>
    <r>
      <rPr>
        <sz val="10"/>
        <rFont val="Arial Narrow"/>
        <family val="2"/>
      </rPr>
      <t xml:space="preserve"> Hd /iso </t>
    </r>
    <r>
      <rPr>
        <sz val="10"/>
        <rFont val="Century Schoolbook"/>
        <family val="1"/>
      </rPr>
      <t>9001</t>
    </r>
    <r>
      <rPr>
        <sz val="10"/>
        <rFont val="Arial Narrow"/>
        <family val="2"/>
      </rPr>
      <t>/gold</t>
    </r>
  </si>
  <si>
    <r>
      <t xml:space="preserve">Cable Vga Macho A Macho </t>
    </r>
    <r>
      <rPr>
        <sz val="10"/>
        <rFont val="Century Schoolbook"/>
        <family val="1"/>
      </rPr>
      <t>10</t>
    </r>
    <r>
      <rPr>
        <sz val="10"/>
        <rFont val="Arial Narrow"/>
        <family val="2"/>
      </rPr>
      <t xml:space="preserve"> Metros de Largo</t>
    </r>
  </si>
  <si>
    <t>Mantenimiento preventivo de  la máquina de tracción de aceros</t>
  </si>
  <si>
    <t>Global</t>
  </si>
  <si>
    <t>Mantenimiento correctivo de esclerómetros</t>
  </si>
  <si>
    <t>Mantenimiento correctivo de acondicionadores de aire</t>
  </si>
  <si>
    <t>Mantenimiento correctivo de Mordaza de banco</t>
  </si>
  <si>
    <t>Mantenimiento preventivo del densímetro eléctrico</t>
  </si>
  <si>
    <t>Mantenimiento  correctivo de los martillos de compactación de suelos</t>
  </si>
  <si>
    <t>Mantenimiento correctivo de carretillas de transporte</t>
  </si>
  <si>
    <t>Mantenimiento preventivo de extractora de núcleos</t>
  </si>
  <si>
    <t>Mantenimiento preventivo de marco de carga (Marshall)</t>
  </si>
  <si>
    <r>
      <t xml:space="preserve">Juego de tamices de </t>
    </r>
    <r>
      <rPr>
        <sz val="10"/>
        <rFont val="Century Schoolbook"/>
        <family val="1"/>
      </rPr>
      <t>8</t>
    </r>
    <r>
      <rPr>
        <sz val="10"/>
        <rFont val="Arial Narrow"/>
        <family val="2"/>
      </rPr>
      <t>" de diámetro:#</t>
    </r>
    <r>
      <rPr>
        <sz val="10"/>
        <rFont val="Century Schoolbook"/>
        <family val="1"/>
      </rPr>
      <t xml:space="preserve">4,10,12,18,20,30,40,50,100,200; </t>
    </r>
    <r>
      <rPr>
        <sz val="10"/>
        <rFont val="Arial Narrow"/>
        <family val="2"/>
      </rPr>
      <t>fondo y tapa</t>
    </r>
  </si>
  <si>
    <r>
      <t xml:space="preserve">Juego de molde de </t>
    </r>
    <r>
      <rPr>
        <sz val="10"/>
        <rFont val="Century Schoolbook"/>
        <family val="1"/>
      </rPr>
      <t>4"</t>
    </r>
    <r>
      <rPr>
        <sz val="10"/>
        <rFont val="Arial Narrow"/>
        <family val="2"/>
      </rPr>
      <t xml:space="preserve"> para briquetas de asfalto</t>
    </r>
  </si>
  <si>
    <t>Amoladora de suelos</t>
  </si>
  <si>
    <t>N° de Cajas registrada en el inventario documental del subdecanato</t>
  </si>
  <si>
    <r>
      <rPr>
        <b/>
        <sz val="9"/>
        <rFont val="Century Schoolbook"/>
        <family val="1"/>
      </rPr>
      <t>1.-</t>
    </r>
    <r>
      <rPr>
        <sz val="10"/>
        <rFont val="Arial Narrow"/>
        <family val="2"/>
      </rPr>
      <t xml:space="preserve"> Declarar la emisión y notificación de convocatorias y actas de Consejo Directivo.</t>
    </r>
  </si>
  <si>
    <t>N° de convocatorias emitidas y notificadas de Consejo Directivo</t>
  </si>
  <si>
    <r>
      <rPr>
        <b/>
        <sz val="9"/>
        <rFont val="Century Schoolbook"/>
        <family val="1"/>
      </rPr>
      <t>1.-</t>
    </r>
    <r>
      <rPr>
        <sz val="10"/>
        <rFont val="Arial Narrow"/>
        <family val="2"/>
      </rPr>
      <t xml:space="preserve"> Revisar la documentación para CD.
</t>
    </r>
    <r>
      <rPr>
        <b/>
        <sz val="9"/>
        <rFont val="Century Schoolbook"/>
        <family val="1"/>
      </rPr>
      <t>2.-</t>
    </r>
    <r>
      <rPr>
        <sz val="10"/>
        <rFont val="Arial Narrow"/>
        <family val="2"/>
      </rPr>
      <t xml:space="preserve"> Elaborar el orden del día de CD.
</t>
    </r>
    <r>
      <rPr>
        <b/>
        <sz val="9"/>
        <rFont val="Century Schoolbook"/>
        <family val="1"/>
      </rPr>
      <t>3.-</t>
    </r>
    <r>
      <rPr>
        <sz val="10"/>
        <rFont val="Arial Narrow"/>
        <family val="2"/>
      </rPr>
      <t xml:space="preserve"> Notificar la convocatoria a los miembros de CD.</t>
    </r>
  </si>
  <si>
    <t>Abg. Lenin Erazo Bermeo
SECRETARIO - ABOGADO</t>
  </si>
  <si>
    <t>N° de Resoluciones de Consejo Directivo elaboradas y notificadas</t>
  </si>
  <si>
    <r>
      <rPr>
        <b/>
        <sz val="9"/>
        <rFont val="Century Schoolbook"/>
        <family val="1"/>
      </rPr>
      <t>1.-</t>
    </r>
    <r>
      <rPr>
        <sz val="10"/>
        <rFont val="Arial Narrow"/>
        <family val="2"/>
      </rPr>
      <t xml:space="preserve"> Sistematizar la información obtenida en las sesión de CD.
</t>
    </r>
    <r>
      <rPr>
        <b/>
        <sz val="9"/>
        <rFont val="Century Schoolbook"/>
        <family val="1"/>
      </rPr>
      <t>2.-</t>
    </r>
    <r>
      <rPr>
        <sz val="10"/>
        <rFont val="Arial Narrow"/>
        <family val="2"/>
      </rPr>
      <t xml:space="preserve"> Elaborar el actas de resoluciones de CD.
</t>
    </r>
    <r>
      <rPr>
        <b/>
        <sz val="9"/>
        <rFont val="Century Schoolbook"/>
        <family val="1"/>
      </rPr>
      <t>3.-</t>
    </r>
    <r>
      <rPr>
        <sz val="10"/>
        <rFont val="Arial Narrow"/>
        <family val="2"/>
      </rPr>
      <t xml:space="preserve"> Notificar las resoluciones de CD.</t>
    </r>
  </si>
  <si>
    <r>
      <rPr>
        <b/>
        <sz val="9"/>
        <rFont val="Century Schoolbook"/>
        <family val="1"/>
      </rPr>
      <t>3.-</t>
    </r>
    <r>
      <rPr>
        <sz val="10"/>
        <rFont val="Arial Narrow"/>
        <family val="2"/>
      </rPr>
      <t xml:space="preserve"> Emitir los informes jurídicos de los procesos disciplinarios, académicos y/o administrativos de la Facultad.</t>
    </r>
  </si>
  <si>
    <t>N° de informes jurídicos de los procesos disciplinarios, académicos y/o administrativos emitidos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</si>
  <si>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Elaborar informe jurídico.
</t>
    </r>
    <r>
      <rPr>
        <b/>
        <sz val="9"/>
        <rFont val="Century Schoolbook"/>
        <family val="1"/>
      </rPr>
      <t>3.-</t>
    </r>
    <r>
      <rPr>
        <sz val="10"/>
        <rFont val="Arial Narrow"/>
        <family val="2"/>
      </rPr>
      <t xml:space="preserve"> Notificar el informe a los involucrados en el proceso.</t>
    </r>
  </si>
  <si>
    <r>
      <rPr>
        <b/>
        <sz val="9"/>
        <rFont val="Century Schoolbook"/>
        <family val="1"/>
      </rPr>
      <t>4.-</t>
    </r>
    <r>
      <rPr>
        <sz val="10"/>
        <rFont val="Arial Narrow"/>
        <family val="2"/>
      </rPr>
      <t xml:space="preserve"> Emitir y/o legalizar de Certificaciones de la Facultad.</t>
    </r>
  </si>
  <si>
    <t>N° de certificaciones emitidas</t>
  </si>
  <si>
    <r>
      <rPr>
        <b/>
        <sz val="9"/>
        <rFont val="Century Schoolbook"/>
        <family val="1"/>
      </rPr>
      <t>1.-</t>
    </r>
    <r>
      <rPr>
        <sz val="10"/>
        <rFont val="Arial Narrow"/>
        <family val="2"/>
      </rPr>
      <t xml:space="preserve"> Receptar la documentación.
</t>
    </r>
    <r>
      <rPr>
        <b/>
        <sz val="9"/>
        <rFont val="Century Schoolbook"/>
        <family val="1"/>
      </rPr>
      <t>2.-</t>
    </r>
    <r>
      <rPr>
        <sz val="10"/>
        <rFont val="Arial Narrow"/>
        <family val="2"/>
      </rPr>
      <t xml:space="preserve"> Analizar la petición de certificación.
</t>
    </r>
    <r>
      <rPr>
        <b/>
        <sz val="9"/>
        <rFont val="Century Schoolbook"/>
        <family val="1"/>
      </rPr>
      <t>3.-</t>
    </r>
    <r>
      <rPr>
        <sz val="10"/>
        <rFont val="Arial Narrow"/>
        <family val="2"/>
      </rPr>
      <t xml:space="preserve"> Emitir la certificación respectiva.</t>
    </r>
  </si>
  <si>
    <r>
      <rPr>
        <b/>
        <sz val="9"/>
        <rFont val="Century Schoolbook"/>
        <family val="1"/>
      </rPr>
      <t>5.-</t>
    </r>
    <r>
      <rPr>
        <sz val="10"/>
        <rFont val="Arial Narrow"/>
        <family val="2"/>
      </rPr>
      <t xml:space="preserve"> Registrar y distribuir la correspondencia interna y externa de la facultad.</t>
    </r>
  </si>
  <si>
    <t>N° de registro y distribución de la correspondencia interna y externa de la facultad registrados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</si>
  <si>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Distribuir la correspondencia a las dependencias del facultad.
</t>
    </r>
    <r>
      <rPr>
        <b/>
        <sz val="9"/>
        <rFont val="Century Schoolbook"/>
        <family val="1"/>
      </rPr>
      <t>3.-</t>
    </r>
    <r>
      <rPr>
        <sz val="10"/>
        <rFont val="Arial Narrow"/>
        <family val="2"/>
      </rPr>
      <t xml:space="preserve"> Registrar la correspondencia entregada.</t>
    </r>
  </si>
  <si>
    <r>
      <rPr>
        <b/>
        <sz val="9"/>
        <rFont val="Century Schoolbook"/>
        <family val="1"/>
      </rPr>
      <t>7.-</t>
    </r>
    <r>
      <rPr>
        <sz val="10"/>
        <rFont val="Arial Narrow"/>
        <family val="2"/>
      </rPr>
      <t xml:space="preserve"> Organizar del Archivo intermedio.</t>
    </r>
  </si>
  <si>
    <t>N° de Cajas registrada en el inventario documental de secretario y archivo</t>
  </si>
  <si>
    <t>INGENIERÍA AMBIENTAL</t>
  </si>
  <si>
    <t xml:space="preserve">Posicionamiento del modelo educativo integrador y desarrollador:
- Desarrollar un sistema de acompañamiento para la gestión eficaz del modelo educativo. </t>
  </si>
  <si>
    <r>
      <rPr>
        <b/>
        <sz val="9"/>
        <rFont val="Century Schoolbook"/>
        <family val="1"/>
      </rPr>
      <t>1.-</t>
    </r>
    <r>
      <rPr>
        <sz val="10"/>
        <rFont val="Arial Narrow"/>
        <family val="2"/>
      </rPr>
      <t xml:space="preserve"> Ejecutar los procesos académicos de la carrera.</t>
    </r>
  </si>
  <si>
    <t>Cumplimiento de los procesos académicos de la carrera.</t>
  </si>
  <si>
    <t>N° de procesos académicos de la carrera ejecutados</t>
  </si>
  <si>
    <r>
      <rPr>
        <b/>
        <sz val="9"/>
        <rFont val="Century Schoolbook"/>
        <family val="1"/>
      </rPr>
      <t>1.-</t>
    </r>
    <r>
      <rPr>
        <sz val="10"/>
        <rFont val="Arial Narrow"/>
        <family val="2"/>
      </rPr>
      <t xml:space="preserve"> Asistir a reuniones de Comisión académica.
</t>
    </r>
    <r>
      <rPr>
        <b/>
        <sz val="9"/>
        <rFont val="Century Schoolbook"/>
        <family val="1"/>
      </rPr>
      <t>2.-</t>
    </r>
    <r>
      <rPr>
        <sz val="10"/>
        <rFont val="Arial Narrow"/>
        <family val="2"/>
      </rPr>
      <t xml:space="preserve"> Coordinar la elaboración del distributivo académico vigente y horario de clase.
</t>
    </r>
    <r>
      <rPr>
        <b/>
        <sz val="9"/>
        <rFont val="Century Schoolbook"/>
        <family val="1"/>
      </rPr>
      <t>3.-</t>
    </r>
    <r>
      <rPr>
        <sz val="10"/>
        <color rgb="FFFF0000"/>
        <rFont val="Arial Narrow"/>
        <family val="2"/>
      </rPr>
      <t xml:space="preserve"> </t>
    </r>
    <r>
      <rPr>
        <sz val="10"/>
        <rFont val="Arial Narrow"/>
        <family val="2"/>
      </rPr>
      <t xml:space="preserve">Emitir un informe de Entrega de silabus, planes de clase avance académico y reportes grupos de trabajo de carrera, de gestión de calidad, seguimiento a graduados y titulación por parte de coordinador carrera.
</t>
    </r>
    <r>
      <rPr>
        <b/>
        <sz val="9"/>
        <rFont val="Century Schoolbook"/>
        <family val="1"/>
      </rPr>
      <t>4.-</t>
    </r>
    <r>
      <rPr>
        <sz val="10"/>
        <rFont val="Arial Narrow"/>
        <family val="2"/>
      </rPr>
      <t xml:space="preserve"> Elaborar el reporte por cada semestre a la ejecución de los procesos académicos.</t>
    </r>
  </si>
  <si>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t>
    </r>
    <r>
      <rPr>
        <b/>
        <sz val="9"/>
        <rFont val="Century Schoolbook"/>
        <family val="1"/>
      </rPr>
      <t>4.-</t>
    </r>
    <r>
      <rPr>
        <sz val="10"/>
        <rFont val="Arial Narrow"/>
        <family val="2"/>
      </rPr>
      <t xml:space="preserve"> Portafolio de actividades de colectivos de trabajo.
</t>
    </r>
    <r>
      <rPr>
        <b/>
        <sz val="9"/>
        <rFont val="Century Schoolbook"/>
        <family val="1"/>
      </rPr>
      <t>5.-</t>
    </r>
    <r>
      <rPr>
        <sz val="10"/>
        <rFont val="Arial Narrow"/>
        <family val="2"/>
      </rPr>
      <t xml:space="preserve"> Informe por periodo académico de la carrera.</t>
    </r>
  </si>
  <si>
    <t>Ing. Jesús Espinoza Correa
COORDINADOR DE CARRERA</t>
  </si>
  <si>
    <r>
      <rPr>
        <b/>
        <sz val="9"/>
        <rFont val="Century Schoolbook"/>
        <family val="1"/>
      </rPr>
      <t>2.-</t>
    </r>
    <r>
      <rPr>
        <sz val="10"/>
        <rFont val="Arial Narrow"/>
        <family val="2"/>
      </rPr>
      <t xml:space="preserve"> Informar el logro de resultados o avances de procesos de Investigación, vinculación con la sociedad y práctica preprofesional.</t>
    </r>
  </si>
  <si>
    <t>Logro de resultados o avances de procesos de Investigación, vinculación con la sociedad y práctica preprofesional ejecutados.</t>
  </si>
  <si>
    <t>N° de resultados o avances semestrales de los procesos de investigación, vinculación con la sociedad y prácticas preprofesional informados</t>
  </si>
  <si>
    <r>
      <rPr>
        <b/>
        <sz val="9"/>
        <rFont val="Century Schoolbook"/>
        <family val="1"/>
      </rPr>
      <t>1.-</t>
    </r>
    <r>
      <rPr>
        <sz val="10"/>
        <rFont val="Arial Narrow"/>
        <family val="2"/>
      </rPr>
      <t xml:space="preserve"> Solicitar semestralmente el reporte de avance de los grupos de investigación y vinculación de las carreras y práctica preprofesional.</t>
    </r>
  </si>
  <si>
    <r>
      <rPr>
        <b/>
        <sz val="9"/>
        <rFont val="Century Schoolbook"/>
        <family val="1"/>
      </rPr>
      <t>1.-</t>
    </r>
    <r>
      <rPr>
        <sz val="10"/>
        <rFont val="Arial Narrow"/>
        <family val="2"/>
      </rPr>
      <t xml:space="preserve"> Informe semestral de grupos de Investigación.
</t>
    </r>
    <r>
      <rPr>
        <b/>
        <sz val="9"/>
        <rFont val="Century Schoolbook"/>
        <family val="1"/>
      </rPr>
      <t>2.-</t>
    </r>
    <r>
      <rPr>
        <sz val="10"/>
        <rFont val="Arial Narrow"/>
        <family val="2"/>
      </rPr>
      <t xml:space="preserve"> Informe semestral de colectivo de Vinculación.
</t>
    </r>
    <r>
      <rPr>
        <b/>
        <sz val="9"/>
        <rFont val="Century Schoolbook"/>
        <family val="1"/>
      </rPr>
      <t>3.-</t>
    </r>
    <r>
      <rPr>
        <sz val="10"/>
        <rFont val="Arial Narrow"/>
        <family val="2"/>
      </rPr>
      <t xml:space="preserve"> Informe semestral de colectivo de Prácticas.</t>
    </r>
  </si>
  <si>
    <r>
      <rPr>
        <b/>
        <sz val="9"/>
        <rFont val="Century Schoolbook"/>
        <family val="1"/>
      </rPr>
      <t>3.-</t>
    </r>
    <r>
      <rPr>
        <sz val="10"/>
        <rFont val="Arial Narrow"/>
        <family val="2"/>
      </rPr>
      <t xml:space="preserve"> Coordinar con el colectivo de trabajo las propuestas de procesos de Investigación y Vinculación con la sociedad ante las instancias encargadas de emitir las directrices a nivel institucional.</t>
    </r>
  </si>
  <si>
    <t>Propuestas de procesos de Investigación y Vinculación con la sociedad ante las instancias encargadas de emitir las directrices a nivel institucional ejecutadas.</t>
  </si>
  <si>
    <t>N° de propuestas de procesos de investigación y vinculación con la sociedad semestrales coordinados</t>
  </si>
  <si>
    <r>
      <rPr>
        <b/>
        <sz val="9"/>
        <rFont val="Century Schoolbook"/>
        <family val="1"/>
      </rPr>
      <t>1.-</t>
    </r>
    <r>
      <rPr>
        <sz val="10"/>
        <rFont val="Arial Narrow"/>
        <family val="2"/>
      </rPr>
      <t xml:space="preserve"> Convocar a reuniones con los colectivos de investigación y vinculación.
</t>
    </r>
    <r>
      <rPr>
        <b/>
        <sz val="9"/>
        <rFont val="Century Schoolbook"/>
        <family val="1"/>
      </rPr>
      <t>2.-</t>
    </r>
    <r>
      <rPr>
        <sz val="10"/>
        <rFont val="Arial Narrow"/>
        <family val="2"/>
      </rPr>
      <t xml:space="preserve"> Elaborar las propuestas los proyectos de investigación y vinculación de las carreras.
</t>
    </r>
    <r>
      <rPr>
        <b/>
        <sz val="9"/>
        <rFont val="Century Schoolbook"/>
        <family val="1"/>
      </rPr>
      <t>3.-</t>
    </r>
    <r>
      <rPr>
        <sz val="10"/>
        <rFont val="Arial Narrow"/>
        <family val="2"/>
      </rPr>
      <t xml:space="preserve"> Participar ante las convocatorias de presentación de proyectos investigación y vinculación.</t>
    </r>
  </si>
  <si>
    <r>
      <rPr>
        <b/>
        <sz val="9"/>
        <rFont val="Century Schoolbook"/>
        <family val="1"/>
      </rPr>
      <t>1.-</t>
    </r>
    <r>
      <rPr>
        <sz val="10"/>
        <rFont val="Arial Narrow"/>
        <family val="2"/>
      </rPr>
      <t xml:space="preserve"> Propuestas de proyectos de investigación y vinculación presentadas.</t>
    </r>
  </si>
  <si>
    <r>
      <rPr>
        <b/>
        <sz val="9"/>
        <rFont val="Century Schoolbook"/>
        <family val="1"/>
      </rPr>
      <t>4.-</t>
    </r>
    <r>
      <rPr>
        <sz val="10"/>
        <rFont val="Arial Narrow"/>
        <family val="2"/>
      </rPr>
      <t xml:space="preserve"> Coordinar las actividades académicas que se realizan en los diferentes aulas y laboratorios de la carrera.</t>
    </r>
  </si>
  <si>
    <t>N° de actividades académicas que se realizan en los laboratorios de la carrera de ingeniería civil, coordinados</t>
  </si>
  <si>
    <r>
      <rPr>
        <b/>
        <sz val="9"/>
        <rFont val="Century Schoolbook"/>
        <family val="1"/>
      </rPr>
      <t>1.-</t>
    </r>
    <r>
      <rPr>
        <sz val="10"/>
        <rFont val="Arial Narrow"/>
        <family val="2"/>
      </rPr>
      <t xml:space="preserve"> Solicitar las guías de practicas de los laboratorios docentes.
</t>
    </r>
    <r>
      <rPr>
        <b/>
        <sz val="9"/>
        <rFont val="Century Schoolbook"/>
        <family val="1"/>
      </rPr>
      <t>2.-</t>
    </r>
    <r>
      <rPr>
        <sz val="10"/>
        <rFont val="Arial Narrow"/>
        <family val="2"/>
      </rPr>
      <t xml:space="preserve"> Reportar las necesidades para el funcionamiento del laboratorio.
</t>
    </r>
    <r>
      <rPr>
        <b/>
        <sz val="9"/>
        <rFont val="Century Schoolbook"/>
        <family val="1"/>
      </rPr>
      <t>3.-</t>
    </r>
    <r>
      <rPr>
        <sz val="10"/>
        <rFont val="Arial Narrow"/>
        <family val="2"/>
      </rPr>
      <t xml:space="preserve"> Elaborar el reporte por cada periodo académico del cumplimiento de las practicas de laboratorio.</t>
    </r>
  </si>
  <si>
    <r>
      <rPr>
        <b/>
        <sz val="9"/>
        <rFont val="Century Schoolbook"/>
        <family val="1"/>
      </rPr>
      <t>1.-</t>
    </r>
    <r>
      <rPr>
        <sz val="10"/>
        <rFont val="Arial Narrow"/>
        <family val="2"/>
      </rPr>
      <t xml:space="preserve"> Guías de practicas de laboratorio.</t>
    </r>
  </si>
  <si>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395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</si>
  <si>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395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</si>
  <si>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395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</si>
  <si>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395</t>
    </r>
  </si>
  <si>
    <t>INGENIERÍA CIVIL</t>
  </si>
  <si>
    <r>
      <rPr>
        <b/>
        <sz val="9"/>
        <rFont val="Century Schoolbook"/>
        <family val="1"/>
      </rPr>
      <t>1.-</t>
    </r>
    <r>
      <rPr>
        <sz val="10"/>
        <rFont val="Arial Narrow"/>
        <family val="2"/>
      </rPr>
      <t xml:space="preserve"> Asistir a reuniones de Comisión académica.
</t>
    </r>
    <r>
      <rPr>
        <b/>
        <sz val="9"/>
        <rFont val="Century Schoolbook"/>
        <family val="1"/>
      </rPr>
      <t>2.-</t>
    </r>
    <r>
      <rPr>
        <sz val="10"/>
        <rFont val="Arial Narrow"/>
        <family val="2"/>
      </rPr>
      <t xml:space="preserve"> Coordinar la elaboración del distributivo académico vigente y horario de clase.
</t>
    </r>
    <r>
      <rPr>
        <b/>
        <sz val="9"/>
        <rFont val="Century Schoolbook"/>
        <family val="1"/>
      </rPr>
      <t>3.-</t>
    </r>
    <r>
      <rPr>
        <sz val="10"/>
        <rFont val="Arial Narrow"/>
        <family val="2"/>
      </rPr>
      <t xml:space="preserve"> Emitir un informe de Entrega de silabus, planes de clase avance académico y reportes grupos de trabajo de carrera, de gestión de calidad , seguimiento a graduados y titulación por parte de coordinador carrera.
</t>
    </r>
    <r>
      <rPr>
        <b/>
        <sz val="9"/>
        <rFont val="Century Schoolbook"/>
        <family val="1"/>
      </rPr>
      <t>4.-</t>
    </r>
    <r>
      <rPr>
        <sz val="10"/>
        <rFont val="Arial Narrow"/>
        <family val="2"/>
      </rPr>
      <t xml:space="preserve"> Elaborar el reporte por cada semestre a la ejecución de los procesos académicos.</t>
    </r>
  </si>
  <si>
    <t>Ing. Cesar Solano de la Sala
COORDINADOR DE CARRERA</t>
  </si>
  <si>
    <r>
      <rPr>
        <b/>
        <sz val="9"/>
        <rFont val="Century Schoolbook"/>
        <family val="1"/>
      </rPr>
      <t>1.-</t>
    </r>
    <r>
      <rPr>
        <sz val="10"/>
        <rFont val="Arial Narrow"/>
        <family val="2"/>
      </rPr>
      <t xml:space="preserve"> Informe semestral de grupos de Investigación. 
</t>
    </r>
    <r>
      <rPr>
        <b/>
        <sz val="9"/>
        <rFont val="Century Schoolbook"/>
        <family val="1"/>
      </rPr>
      <t>2.-</t>
    </r>
    <r>
      <rPr>
        <sz val="10"/>
        <rFont val="Arial Narrow"/>
        <family val="2"/>
      </rPr>
      <t xml:space="preserve"> Informe semestral de colectivo de Vinculación.
</t>
    </r>
    <r>
      <rPr>
        <b/>
        <sz val="9"/>
        <rFont val="Century Schoolbook"/>
        <family val="1"/>
      </rPr>
      <t>3.-</t>
    </r>
    <r>
      <rPr>
        <sz val="10"/>
        <rFont val="Arial Narrow"/>
        <family val="2"/>
      </rPr>
      <t xml:space="preserve"> Informe semestral de colectivo de Prácticas.</t>
    </r>
  </si>
  <si>
    <t>N° de propuestas de procesos de investigación y vinculación con la sociedad coordinadas</t>
  </si>
  <si>
    <t>Actividades académicas que se realizan en los diferentes aulas y laboratorios de la carrera de ingeniería civil.</t>
  </si>
  <si>
    <t>N° de actividades que se realizan en los laboratorios de la carrera de ingeniería civil coordinadas</t>
  </si>
  <si>
    <r>
      <t>Tinta Epson T</t>
    </r>
    <r>
      <rPr>
        <sz val="10"/>
        <color theme="1"/>
        <rFont val="Century Schoolbook"/>
        <family val="1"/>
      </rPr>
      <t>6641</t>
    </r>
    <r>
      <rPr>
        <sz val="10"/>
        <color theme="1"/>
        <rFont val="Arial Narrow"/>
        <family val="2"/>
      </rPr>
      <t xml:space="preserve"> negra para impresora L</t>
    </r>
    <r>
      <rPr>
        <sz val="10"/>
        <color theme="1"/>
        <rFont val="Century Schoolbook"/>
        <family val="1"/>
      </rPr>
      <t>355</t>
    </r>
  </si>
  <si>
    <r>
      <t>Tinta Epson T</t>
    </r>
    <r>
      <rPr>
        <sz val="10"/>
        <color theme="1"/>
        <rFont val="Century Schoolbook"/>
        <family val="1"/>
      </rPr>
      <t>6642</t>
    </r>
    <r>
      <rPr>
        <sz val="10"/>
        <color theme="1"/>
        <rFont val="Arial Narrow"/>
        <family val="2"/>
      </rPr>
      <t xml:space="preserve"> cian para impresora L</t>
    </r>
    <r>
      <rPr>
        <sz val="10"/>
        <color theme="1"/>
        <rFont val="Century Schoolbook"/>
        <family val="1"/>
      </rPr>
      <t>355</t>
    </r>
  </si>
  <si>
    <r>
      <t>Tinta Epson T</t>
    </r>
    <r>
      <rPr>
        <sz val="10"/>
        <color theme="1"/>
        <rFont val="Century Schoolbook"/>
        <family val="1"/>
      </rPr>
      <t>6643</t>
    </r>
    <r>
      <rPr>
        <sz val="10"/>
        <color theme="1"/>
        <rFont val="Arial Narrow"/>
        <family val="2"/>
      </rPr>
      <t xml:space="preserve"> magenta para impresora L</t>
    </r>
    <r>
      <rPr>
        <sz val="10"/>
        <color theme="1"/>
        <rFont val="Century Schoolbook"/>
        <family val="1"/>
      </rPr>
      <t>355</t>
    </r>
  </si>
  <si>
    <r>
      <t>Tinta Epson T</t>
    </r>
    <r>
      <rPr>
        <sz val="10"/>
        <color theme="1"/>
        <rFont val="Century Schoolbook"/>
        <family val="1"/>
      </rPr>
      <t>6644</t>
    </r>
    <r>
      <rPr>
        <sz val="10"/>
        <color theme="1"/>
        <rFont val="Arial Narrow"/>
        <family val="2"/>
      </rPr>
      <t xml:space="preserve"> amarillo para impresora L</t>
    </r>
    <r>
      <rPr>
        <sz val="10"/>
        <color theme="1"/>
        <rFont val="Century Schoolbook"/>
        <family val="1"/>
      </rPr>
      <t>355</t>
    </r>
  </si>
  <si>
    <t>TECNOLOGÍAS DE LA INFORMACIÓN Y COMUNICACIÓN</t>
  </si>
  <si>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 Reporte de Entrega de Syllabus. (Descargado de SIUTMACH).
- Informe de evaluación del Syllabus y planes de clase.
- Informe semestral que contenga Avance académico (descargado de SIUTMACH).
- Informe de acciones correctivas de los resultados del seguimiento a Syllabus.
- Informe académico de fin de semestre por asignatura.
</t>
    </r>
    <r>
      <rPr>
        <b/>
        <sz val="9"/>
        <rFont val="Century Schoolbook"/>
        <family val="1"/>
      </rPr>
      <t>4.-</t>
    </r>
    <r>
      <rPr>
        <sz val="10"/>
        <rFont val="Arial Narrow"/>
        <family val="2"/>
      </rPr>
      <t xml:space="preserve"> Portafolio de actividades de colectivos de trabajo.
- Informe semestral de grupos de Investigación.
- Informe semestral de colectivo de Vinculación.
- Informe semestral de colectivo de Prácticas.
- Informe semestral de colectivo de evaluación y gestión de la calidad.
- Informe semestral de colectivo de carrera.
- Informe semestral del proceso de titulación.
</t>
    </r>
    <r>
      <rPr>
        <b/>
        <sz val="9"/>
        <rFont val="Century Schoolbook"/>
        <family val="1"/>
      </rPr>
      <t>5.-</t>
    </r>
    <r>
      <rPr>
        <sz val="10"/>
        <rFont val="Arial Narrow"/>
        <family val="2"/>
      </rPr>
      <t xml:space="preserve"> Informe mensual de las actividades realizadas por la Coordinación de Carrera.</t>
    </r>
  </si>
  <si>
    <t>Ing. Jimmy Molina Ríos
COORDINADOR DE CARRERA</t>
  </si>
  <si>
    <t>Actividades académicas que se realizan en los diferentes aulas y laboratorios de la carrera de ingeniería en tecnología de la información y comunicación.</t>
  </si>
  <si>
    <t>N°. de actividades que se realizan en los laboratorios de la carrera de ingeniería civil coordinadas</t>
  </si>
  <si>
    <r>
      <rPr>
        <b/>
        <sz val="9"/>
        <rFont val="Century Schoolbook"/>
        <family val="1"/>
      </rPr>
      <t>1.-</t>
    </r>
    <r>
      <rPr>
        <sz val="10"/>
        <rFont val="Arial Narrow"/>
        <family val="2"/>
      </rPr>
      <t xml:space="preserve"> Coordinar y Ejecutar Procesos de Matriculación.</t>
    </r>
  </si>
  <si>
    <t>N° de procesos de matriculación coordinados y ejecutados</t>
  </si>
  <si>
    <r>
      <rPr>
        <b/>
        <sz val="9"/>
        <rFont val="Century Schoolbook"/>
        <family val="1"/>
      </rPr>
      <t>1.-</t>
    </r>
    <r>
      <rPr>
        <sz val="10"/>
        <color rgb="FFFF0000"/>
        <rFont val="Arial Narrow"/>
        <family val="2"/>
      </rPr>
      <t xml:space="preserve"> </t>
    </r>
    <r>
      <rPr>
        <sz val="10"/>
        <rFont val="Arial Narrow"/>
        <family val="2"/>
      </rPr>
      <t>Receptar</t>
    </r>
    <r>
      <rPr>
        <sz val="10"/>
        <color rgb="FFFF0000"/>
        <rFont val="Arial Narrow"/>
        <family val="2"/>
      </rPr>
      <t xml:space="preserve"> </t>
    </r>
    <r>
      <rPr>
        <sz val="10"/>
        <rFont val="Arial Narrow"/>
        <family val="2"/>
      </rPr>
      <t xml:space="preserve">las disposiciones de Dirección académica.
</t>
    </r>
    <r>
      <rPr>
        <b/>
        <sz val="9"/>
        <rFont val="Century Schoolbook"/>
        <family val="1"/>
      </rPr>
      <t>2.-</t>
    </r>
    <r>
      <rPr>
        <sz val="10"/>
        <rFont val="Arial Narrow"/>
        <family val="2"/>
      </rPr>
      <t xml:space="preserve"> Elaborar</t>
    </r>
    <r>
      <rPr>
        <sz val="10"/>
        <color rgb="FFFF0000"/>
        <rFont val="Arial Narrow"/>
        <family val="2"/>
      </rPr>
      <t xml:space="preserve"> </t>
    </r>
    <r>
      <rPr>
        <sz val="10"/>
        <rFont val="Arial Narrow"/>
        <family val="2"/>
      </rPr>
      <t xml:space="preserve">el calendario del proceso.
</t>
    </r>
    <r>
      <rPr>
        <b/>
        <sz val="9"/>
        <rFont val="Century Schoolbook"/>
        <family val="1"/>
      </rPr>
      <t>3.-</t>
    </r>
    <r>
      <rPr>
        <sz val="10"/>
        <rFont val="Arial Narrow"/>
        <family val="2"/>
      </rPr>
      <t xml:space="preserve"> Coordinar la ejecución de proceso con coordinadores de carrera.
</t>
    </r>
    <r>
      <rPr>
        <b/>
        <sz val="9"/>
        <rFont val="Century Schoolbook"/>
        <family val="1"/>
      </rPr>
      <t>4.-</t>
    </r>
    <r>
      <rPr>
        <sz val="10"/>
        <rFont val="Arial Narrow"/>
        <family val="2"/>
      </rPr>
      <t xml:space="preserve"> Validar la matricula de estudiantes.</t>
    </r>
  </si>
  <si>
    <r>
      <rPr>
        <b/>
        <sz val="9"/>
        <rFont val="Century Schoolbook"/>
        <family val="1"/>
      </rPr>
      <t>1.-</t>
    </r>
    <r>
      <rPr>
        <sz val="10"/>
        <rFont val="Arial Narrow"/>
        <family val="2"/>
      </rPr>
      <t xml:space="preserve"> Reporte de estudiantes matriculados.</t>
    </r>
  </si>
  <si>
    <t>Lcdo. Cesar Peñaherrera
Jefe de UMMOG</t>
  </si>
  <si>
    <t>N° de procesos de movilidad coordinados y ejecutados</t>
  </si>
  <si>
    <r>
      <rPr>
        <b/>
        <sz val="9"/>
        <rFont val="Century Schoolbook"/>
        <family val="1"/>
      </rPr>
      <t>1.-</t>
    </r>
    <r>
      <rPr>
        <sz val="10"/>
        <rFont val="Arial Narrow"/>
        <family val="2"/>
      </rPr>
      <t xml:space="preserve"> Receptar la documentación.
</t>
    </r>
    <r>
      <rPr>
        <b/>
        <sz val="9"/>
        <rFont val="Century Schoolbook"/>
        <family val="1"/>
      </rPr>
      <t>2.-</t>
    </r>
    <r>
      <rPr>
        <sz val="10"/>
        <rFont val="Arial Narrow"/>
        <family val="2"/>
      </rPr>
      <t xml:space="preserve"> Validar la información con el informe de coordinación de carrera.
</t>
    </r>
    <r>
      <rPr>
        <b/>
        <sz val="9"/>
        <rFont val="Century Schoolbook"/>
        <family val="1"/>
      </rPr>
      <t>3.-</t>
    </r>
    <r>
      <rPr>
        <sz val="10"/>
        <rFont val="Arial Narrow"/>
        <family val="2"/>
      </rPr>
      <t xml:space="preserve"> Validar el proceso de movilidad.
</t>
    </r>
    <r>
      <rPr>
        <b/>
        <sz val="9"/>
        <rFont val="Century Schoolbook"/>
        <family val="1"/>
      </rPr>
      <t>4.-</t>
    </r>
    <r>
      <rPr>
        <sz val="10"/>
        <rFont val="Arial Narrow"/>
        <family val="2"/>
      </rPr>
      <t xml:space="preserve"> Gestiona la aprobación ante CD.</t>
    </r>
  </si>
  <si>
    <r>
      <rPr>
        <b/>
        <sz val="9"/>
        <rFont val="Century Schoolbook"/>
        <family val="1"/>
      </rPr>
      <t>1.-</t>
    </r>
    <r>
      <rPr>
        <sz val="10"/>
        <rFont val="Arial Narrow"/>
        <family val="2"/>
      </rPr>
      <t xml:space="preserve"> Reporte de estudiantes matriculados por homologación.</t>
    </r>
  </si>
  <si>
    <t>N° de estudiantes graduados de la facultad</t>
  </si>
  <si>
    <r>
      <rPr>
        <b/>
        <sz val="9"/>
        <rFont val="Century Schoolbook"/>
        <family val="1"/>
      </rPr>
      <t>1.-</t>
    </r>
    <r>
      <rPr>
        <sz val="10"/>
        <color rgb="FFFF0000"/>
        <rFont val="Arial Narrow"/>
        <family val="2"/>
      </rPr>
      <t xml:space="preserve"> </t>
    </r>
    <r>
      <rPr>
        <sz val="10"/>
        <rFont val="Arial Narrow"/>
        <family val="2"/>
      </rPr>
      <t xml:space="preserve">Receptar las disposiciones de Dirección académica.
</t>
    </r>
    <r>
      <rPr>
        <b/>
        <sz val="9"/>
        <rFont val="Century Schoolbook"/>
        <family val="1"/>
      </rPr>
      <t>2.-</t>
    </r>
    <r>
      <rPr>
        <sz val="10"/>
        <rFont val="Arial Narrow"/>
        <family val="2"/>
      </rPr>
      <t xml:space="preserve"> Elaborar el calendario del proceso.
</t>
    </r>
    <r>
      <rPr>
        <b/>
        <sz val="9"/>
        <rFont val="Century Schoolbook"/>
        <family val="1"/>
      </rPr>
      <t>3.-</t>
    </r>
    <r>
      <rPr>
        <sz val="10"/>
        <rFont val="Arial Narrow"/>
        <family val="2"/>
      </rPr>
      <t xml:space="preserve"> Coordinar la ejecución de proceso con coordinadores de carrera.
</t>
    </r>
    <r>
      <rPr>
        <b/>
        <sz val="9"/>
        <rFont val="Century Schoolbook"/>
        <family val="1"/>
      </rPr>
      <t>4.-</t>
    </r>
    <r>
      <rPr>
        <sz val="10"/>
        <rFont val="Arial Narrow"/>
        <family val="2"/>
      </rPr>
      <t xml:space="preserve"> Validar la aprobación de la titulación de estudiantes.</t>
    </r>
  </si>
  <si>
    <r>
      <rPr>
        <b/>
        <sz val="9"/>
        <rFont val="Century Schoolbook"/>
        <family val="1"/>
      </rPr>
      <t>1.-</t>
    </r>
    <r>
      <rPr>
        <sz val="10"/>
        <rFont val="Arial Narrow"/>
        <family val="2"/>
      </rPr>
      <t xml:space="preserve"> Reporte de estudiantes graduados.</t>
    </r>
  </si>
  <si>
    <r>
      <rPr>
        <b/>
        <sz val="9"/>
        <rFont val="Century Schoolbook"/>
        <family val="1"/>
      </rPr>
      <t>4.-</t>
    </r>
    <r>
      <rPr>
        <sz val="10"/>
        <rFont val="Arial Narrow"/>
        <family val="2"/>
      </rPr>
      <t xml:space="preserve"> Coordinar los procesos de registro y/o validación de calificaciones.</t>
    </r>
  </si>
  <si>
    <t>N° de procesos de registro y/o validación de calificaciones coordinadas</t>
  </si>
  <si>
    <r>
      <rPr>
        <b/>
        <sz val="9"/>
        <rFont val="Century Schoolbook"/>
        <family val="1"/>
      </rPr>
      <t>1.-</t>
    </r>
    <r>
      <rPr>
        <sz val="10"/>
        <rFont val="Arial Narrow"/>
        <family val="2"/>
      </rPr>
      <t xml:space="preserve"> Receptar las disposiciones de Dirección académica.
</t>
    </r>
    <r>
      <rPr>
        <b/>
        <sz val="9"/>
        <rFont val="Century Schoolbook"/>
        <family val="1"/>
      </rPr>
      <t>2.-</t>
    </r>
    <r>
      <rPr>
        <sz val="10"/>
        <rFont val="Arial Narrow"/>
        <family val="2"/>
      </rPr>
      <t xml:space="preserve"> Coordinar la ejecución de proceso con coordinadores de carrera.
</t>
    </r>
    <r>
      <rPr>
        <b/>
        <sz val="9"/>
        <rFont val="Century Schoolbook"/>
        <family val="1"/>
      </rPr>
      <t>3.-</t>
    </r>
    <r>
      <rPr>
        <sz val="10"/>
        <rFont val="Arial Narrow"/>
        <family val="2"/>
      </rPr>
      <t xml:space="preserve"> Validar las actas de calificación de estudiantes.</t>
    </r>
  </si>
  <si>
    <r>
      <rPr>
        <b/>
        <sz val="9"/>
        <rFont val="Century Schoolbook"/>
        <family val="1"/>
      </rPr>
      <t>1.-</t>
    </r>
    <r>
      <rPr>
        <sz val="10"/>
        <rFont val="Arial Narrow"/>
        <family val="2"/>
      </rPr>
      <t xml:space="preserve"> Reporte de actas validadas.</t>
    </r>
  </si>
  <si>
    <r>
      <rPr>
        <b/>
        <sz val="9"/>
        <rFont val="Century Schoolbook"/>
        <family val="1"/>
      </rPr>
      <t>5.-</t>
    </r>
    <r>
      <rPr>
        <sz val="10"/>
        <rFont val="Arial Narrow"/>
        <family val="2"/>
      </rPr>
      <t xml:space="preserve"> Emitir los informes técnicos para procesos internos y externos.</t>
    </r>
  </si>
  <si>
    <t>Informes técnicos para procesos internos y externos emitidas..</t>
  </si>
  <si>
    <t>N° de informes técnicos para procesos internos y externos emitidos</t>
  </si>
  <si>
    <r>
      <rPr>
        <b/>
        <sz val="9"/>
        <rFont val="Century Schoolbook"/>
        <family val="1"/>
      </rPr>
      <t>1.-</t>
    </r>
    <r>
      <rPr>
        <sz val="10"/>
        <rFont val="Arial Narrow"/>
        <family val="2"/>
      </rPr>
      <t xml:space="preserve"> Receptar de la documentación.
</t>
    </r>
    <r>
      <rPr>
        <b/>
        <sz val="9"/>
        <rFont val="Century Schoolbook"/>
        <family val="1"/>
      </rPr>
      <t>2.-</t>
    </r>
    <r>
      <rPr>
        <sz val="10"/>
        <rFont val="Arial Narrow"/>
        <family val="2"/>
      </rPr>
      <t xml:space="preserve"> Elaborar informe técnico.
</t>
    </r>
    <r>
      <rPr>
        <b/>
        <sz val="9"/>
        <rFont val="Century Schoolbook"/>
        <family val="1"/>
      </rPr>
      <t>3.-</t>
    </r>
    <r>
      <rPr>
        <sz val="10"/>
        <rFont val="Arial Narrow"/>
        <family val="2"/>
      </rPr>
      <t xml:space="preserve"> Notificar el informe a los involucrados en el proceso.</t>
    </r>
  </si>
  <si>
    <r>
      <t xml:space="preserve">Tinta para impresora L </t>
    </r>
    <r>
      <rPr>
        <sz val="10"/>
        <rFont val="Century Schoolbook"/>
        <family val="1"/>
      </rPr>
      <t>555</t>
    </r>
    <r>
      <rPr>
        <sz val="10"/>
        <rFont val="Arial Narrow"/>
        <family val="2"/>
      </rPr>
      <t xml:space="preserve"> y L</t>
    </r>
    <r>
      <rPr>
        <sz val="10"/>
        <rFont val="Century Schoolbook"/>
        <family val="1"/>
      </rPr>
      <t>575</t>
    </r>
    <r>
      <rPr>
        <sz val="10"/>
        <rFont val="Arial Narrow"/>
        <family val="2"/>
      </rPr>
      <t xml:space="preserve"> negra </t>
    </r>
    <r>
      <rPr>
        <sz val="10"/>
        <rFont val="Century Schoolbook"/>
        <family val="1"/>
      </rPr>
      <t>664</t>
    </r>
    <r>
      <rPr>
        <sz val="10"/>
        <rFont val="Arial Narrow"/>
        <family val="2"/>
      </rPr>
      <t xml:space="preserve"> Bk</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</si>
  <si>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M</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</si>
  <si>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C</t>
    </r>
  </si>
  <si>
    <r>
      <t xml:space="preserve">Tinta para impresora L </t>
    </r>
    <r>
      <rPr>
        <sz val="10"/>
        <rFont val="Century Schoolbook"/>
        <family val="1"/>
      </rPr>
      <t>555</t>
    </r>
    <r>
      <rPr>
        <sz val="10"/>
        <rFont val="Arial Narrow"/>
        <family val="2"/>
      </rPr>
      <t xml:space="preserve"> y L</t>
    </r>
    <r>
      <rPr>
        <sz val="10"/>
        <rFont val="Century Schoolbook"/>
        <family val="1"/>
      </rPr>
      <t>575 664</t>
    </r>
    <r>
      <rPr>
        <sz val="10"/>
        <rFont val="Arial Narrow"/>
        <family val="2"/>
      </rPr>
      <t xml:space="preserve"> Y</t>
    </r>
  </si>
  <si>
    <r>
      <rPr>
        <b/>
        <sz val="9"/>
        <rFont val="Century Schoolbook"/>
        <family val="1"/>
      </rPr>
      <t>7.-</t>
    </r>
    <r>
      <rPr>
        <sz val="10"/>
        <rFont val="Arial Narrow"/>
        <family val="2"/>
      </rPr>
      <t xml:space="preserve"> Organizar el Archivo intermedio.</t>
    </r>
  </si>
  <si>
    <t>N° de Cajas registrada en el inventario documental de la UMMOG</t>
  </si>
  <si>
    <t>TOTAL POA FIC 2020:</t>
  </si>
  <si>
    <t>TOTAL PRESUPUESTO ESTIMATIVO FIC 2020:</t>
  </si>
  <si>
    <r>
      <t xml:space="preserve">Condensado por:             </t>
    </r>
    <r>
      <rPr>
        <sz val="12"/>
        <color theme="1"/>
        <rFont val="Arial Narrow"/>
        <family val="2"/>
      </rPr>
      <t>Ing. Carlos E. Sánchez-Mendieta, M.Sc.</t>
    </r>
  </si>
  <si>
    <t xml:space="preserve"> </t>
  </si>
  <si>
    <t>RESUMEN PRESUPUESTO ESTIMADO DE LA FIC 2020</t>
  </si>
  <si>
    <r>
      <rPr>
        <b/>
        <sz val="9"/>
        <rFont val="Century Schoolbook"/>
        <family val="1"/>
      </rPr>
      <t>1.-</t>
    </r>
    <r>
      <rPr>
        <sz val="10"/>
        <rFont val="Arial Narrow"/>
        <family val="2"/>
      </rPr>
      <t xml:space="preserve"> Distributivo académico.
</t>
    </r>
    <r>
      <rPr>
        <b/>
        <sz val="9"/>
        <rFont val="Century Schoolbook"/>
        <family val="1"/>
      </rPr>
      <t>2.-</t>
    </r>
    <r>
      <rPr>
        <sz val="10"/>
        <rFont val="Arial Narrow"/>
        <family val="2"/>
      </rPr>
      <t xml:space="preserve"> Horarios de clase aprobados.
</t>
    </r>
    <r>
      <rPr>
        <b/>
        <sz val="9"/>
        <rFont val="Century Schoolbook"/>
        <family val="1"/>
      </rPr>
      <t>3.-</t>
    </r>
    <r>
      <rPr>
        <sz val="10"/>
        <rFont val="Arial Narrow"/>
        <family val="2"/>
      </rPr>
      <t xml:space="preserve"> Portafolio de syllabus de la carrera:
- Reporte de Entrega de Syllabus. (Descargado de SIUTMACH).
- Informe de evaluación del Syllabus y planes de clase.
- Informe semestral que contenga Avance académico (descargado de SIUTMACH).
- Informe de acciones correctivas de los resultados del seguimiento a Syllabus.
- Informe académico de fin de semestre por asignatura.
</t>
    </r>
    <r>
      <rPr>
        <b/>
        <sz val="9"/>
        <rFont val="Century Schoolbook"/>
        <family val="1"/>
      </rPr>
      <t>4.-</t>
    </r>
    <r>
      <rPr>
        <sz val="10"/>
        <rFont val="Arial Narrow"/>
        <family val="2"/>
      </rPr>
      <t xml:space="preserve"> Portafolio de actividades de colectivos de trabajo.
- Informe semestral de grupos de Investigación. 
- Informe semestral de colectivo de Vinculación.
- Informe semestral de colectivo de Prácticas.
- Informe semestral de colectivo de evaluación y gestión de la calidad.
- Informe semestral de colectivo de carrera.
- Informe semestral del proceso de titulación.
</t>
    </r>
    <r>
      <rPr>
        <b/>
        <sz val="9"/>
        <rFont val="Century Schoolbook"/>
        <family val="1"/>
      </rPr>
      <t>5.-</t>
    </r>
    <r>
      <rPr>
        <sz val="10"/>
        <rFont val="Arial Narrow"/>
        <family val="2"/>
      </rPr>
      <t xml:space="preserve"> Informe mensual de las actividades realizadas por la Coordinación de Carrera.</t>
    </r>
  </si>
  <si>
    <t>Actividades académicas que se realizan en los diferentes aulas y laboratorios de las carreras de ingeniería ambiental.</t>
  </si>
  <si>
    <r>
      <t xml:space="preserve">Fecha de entrega:            </t>
    </r>
    <r>
      <rPr>
        <sz val="12"/>
        <color theme="1"/>
        <rFont val="Century Schoolbook"/>
        <family val="1"/>
      </rPr>
      <t>07/08/2020</t>
    </r>
  </si>
  <si>
    <r>
      <rPr>
        <b/>
        <sz val="9"/>
        <rFont val="Century Schoolbook"/>
        <family val="1"/>
      </rPr>
      <t>1.-</t>
    </r>
    <r>
      <rPr>
        <sz val="10"/>
        <rFont val="Arial Narrow"/>
        <family val="2"/>
      </rPr>
      <t xml:space="preserve"> Sesiones de Consejo Directivo, convocadas y presididas.</t>
    </r>
  </si>
  <si>
    <t>No se cumple la meta debido al COE Nacional por estado de emergencia.</t>
  </si>
  <si>
    <r>
      <rPr>
        <b/>
        <sz val="9"/>
        <rFont val="Century Schoolbook"/>
        <family val="1"/>
      </rPr>
      <t>1.-</t>
    </r>
    <r>
      <rPr>
        <sz val="9"/>
        <rFont val="Century Schoolbook"/>
        <family val="1"/>
      </rPr>
      <t xml:space="preserve"> </t>
    </r>
    <r>
      <rPr>
        <sz val="10"/>
        <rFont val="Arial Narrow"/>
        <family val="2"/>
      </rPr>
      <t>Propuesta del distributivo académico en conjunto con los Subdecanatos, gestionada.</t>
    </r>
    <r>
      <rPr>
        <b/>
        <sz val="9"/>
        <rFont val="Century Schoolbook"/>
        <family val="1"/>
      </rPr>
      <t xml:space="preserve">
2.- </t>
    </r>
    <r>
      <rPr>
        <sz val="10"/>
        <rFont val="Arial Narrow"/>
        <family val="2"/>
      </rPr>
      <t>Informe aproados por Consejo Directivo de los procesos administrativos y académicos.</t>
    </r>
    <r>
      <rPr>
        <sz val="10"/>
        <rFont val="Arial Narrow"/>
        <family val="1"/>
      </rPr>
      <t xml:space="preserve">
</t>
    </r>
    <r>
      <rPr>
        <b/>
        <sz val="9"/>
        <rFont val="Century Schoolbook"/>
        <family val="1"/>
      </rPr>
      <t>3.-</t>
    </r>
    <r>
      <rPr>
        <sz val="10"/>
        <rFont val="Arial Narrow"/>
        <family val="1"/>
      </rPr>
      <t xml:space="preserve"> Rendición de Cuentas.
</t>
    </r>
    <r>
      <rPr>
        <b/>
        <sz val="9"/>
        <rFont val="Century Schoolbook"/>
        <family val="1"/>
      </rPr>
      <t xml:space="preserve">4.- </t>
    </r>
    <r>
      <rPr>
        <sz val="10"/>
        <rFont val="Arial Narrow"/>
        <family val="1"/>
      </rPr>
      <t xml:space="preserve">Trámite de  licencias solicitadas por el personal docente y administrativo, gestionadas.
</t>
    </r>
    <r>
      <rPr>
        <b/>
        <sz val="9"/>
        <rFont val="Century Schoolbook"/>
        <family val="1"/>
      </rPr>
      <t>5.-</t>
    </r>
    <r>
      <rPr>
        <sz val="10"/>
        <rFont val="Arial Narrow"/>
        <family val="1"/>
      </rPr>
      <t xml:space="preserve"> Proceso de contratación de personal docente para las carreras o programas vigentes en la Facultad, coordinado y gestionado.
</t>
    </r>
    <r>
      <rPr>
        <b/>
        <sz val="9"/>
        <rFont val="Century Schoolbook"/>
        <family val="1"/>
      </rPr>
      <t>6.-</t>
    </r>
    <r>
      <rPr>
        <sz val="10"/>
        <rFont val="Arial Narrow"/>
        <family val="1"/>
      </rPr>
      <t xml:space="preserve"> Informe semestral de la  ejecución de proceso Administrativo y académico por parte del administrador de bienes.</t>
    </r>
  </si>
  <si>
    <t>Ing. Juan Carlos Berru
DECANO
Soc. Ángel Cárdenas
Administrador de Bienes</t>
  </si>
  <si>
    <r>
      <rPr>
        <b/>
        <sz val="9"/>
        <rFont val="Century Schoolbook"/>
        <family val="1"/>
      </rPr>
      <t>1.-</t>
    </r>
    <r>
      <rPr>
        <sz val="10"/>
        <rFont val="Arial Narrow"/>
        <family val="2"/>
      </rPr>
      <t xml:space="preserve"> Gestión de la documentación para reuniones de Consejo Directivo.</t>
    </r>
  </si>
  <si>
    <r>
      <t>Mouse Óptico Usb Genius Negro Dx-</t>
    </r>
    <r>
      <rPr>
        <sz val="10"/>
        <rFont val="Century Schoolbook"/>
        <family val="1"/>
      </rPr>
      <t>110</t>
    </r>
    <r>
      <rPr>
        <sz val="10"/>
        <rFont val="Arial Narrow"/>
        <family val="2"/>
      </rPr>
      <t xml:space="preserve"> Usb G</t>
    </r>
    <r>
      <rPr>
        <sz val="10"/>
        <rFont val="Century Schoolbook"/>
        <family val="1"/>
      </rPr>
      <t>5</t>
    </r>
  </si>
  <si>
    <r>
      <t xml:space="preserve">Alambre Eléctrico Cableado/flexible N° </t>
    </r>
    <r>
      <rPr>
        <sz val="10"/>
        <rFont val="Century Schoolbook"/>
        <family val="1"/>
      </rPr>
      <t xml:space="preserve">10 </t>
    </r>
    <r>
      <rPr>
        <sz val="10"/>
        <rFont val="Arial Narrow"/>
        <family val="2"/>
      </rPr>
      <t>Promoción</t>
    </r>
  </si>
  <si>
    <t>Mantenimiento correctivo de bomba hidroneumática</t>
  </si>
  <si>
    <r>
      <t xml:space="preserve">Martillo de compactación </t>
    </r>
    <r>
      <rPr>
        <sz val="10"/>
        <rFont val="Century Schoolbook"/>
        <family val="1"/>
      </rPr>
      <t>4.5</t>
    </r>
    <r>
      <rPr>
        <sz val="10"/>
        <rFont val="Arial Narrow"/>
        <family val="2"/>
      </rPr>
      <t xml:space="preserve"> kg</t>
    </r>
  </si>
  <si>
    <r>
      <t xml:space="preserve">Laboratorio Enfermería Materno Infantil.
Debido a la emergencia sanitaria del país ante el COVID </t>
    </r>
    <r>
      <rPr>
        <sz val="10"/>
        <rFont val="Century Schoolbook"/>
        <family val="1"/>
      </rPr>
      <t>19</t>
    </r>
    <r>
      <rPr>
        <sz val="10"/>
        <rFont val="Arial Narrow"/>
        <family val="2"/>
      </rPr>
      <t>, no se ha podido desarrollar de manera normal el primer semestre del año.</t>
    </r>
  </si>
  <si>
    <r>
      <rPr>
        <b/>
        <sz val="9"/>
        <rFont val="Century Schoolbook"/>
        <family val="1"/>
      </rPr>
      <t>1.-</t>
    </r>
    <r>
      <rPr>
        <sz val="10"/>
        <rFont val="Arial Narrow"/>
        <family val="2"/>
      </rPr>
      <t xml:space="preserve"> Guías de Práctica de laboratorio digitales.
</t>
    </r>
    <r>
      <rPr>
        <b/>
        <sz val="9"/>
        <rFont val="Century Schoolbook"/>
        <family val="1"/>
      </rPr>
      <t>2.-</t>
    </r>
    <r>
      <rPr>
        <sz val="10"/>
        <rFont val="Arial Narrow"/>
        <family val="2"/>
      </rPr>
      <t xml:space="preserve"> Cronograma de Prácticas de laboratorio digitales.
</t>
    </r>
    <r>
      <rPr>
        <b/>
        <sz val="9"/>
        <rFont val="Century Schoolbook"/>
        <family val="1"/>
      </rPr>
      <t>3.-</t>
    </r>
    <r>
      <rPr>
        <sz val="10"/>
        <rFont val="Arial Narrow"/>
        <family val="2"/>
      </rPr>
      <t xml:space="preserve"> Listado de prácticas de laboratorio digitales.
</t>
    </r>
    <r>
      <rPr>
        <b/>
        <sz val="9"/>
        <rFont val="Century Schoolbook"/>
        <family val="1"/>
      </rPr>
      <t>4.-</t>
    </r>
    <r>
      <rPr>
        <sz val="10"/>
        <rFont val="Arial Narrow"/>
        <family val="2"/>
      </rPr>
      <t xml:space="preserve"> Registro de Práctica de laboratorio físico y digital.
</t>
    </r>
    <r>
      <rPr>
        <b/>
        <sz val="9"/>
        <rFont val="Century Schoolbook"/>
        <family val="1"/>
      </rPr>
      <t>5.-</t>
    </r>
    <r>
      <rPr>
        <sz val="10"/>
        <rFont val="Arial Narrow"/>
        <family val="2"/>
      </rPr>
      <t xml:space="preserve"> Registro de adquisición de materiales, reactivos y equipos, físicos y digitales. 
</t>
    </r>
    <r>
      <rPr>
        <b/>
        <sz val="9"/>
        <rFont val="Century Schoolbook"/>
        <family val="1"/>
      </rPr>
      <t>6.-</t>
    </r>
    <r>
      <rPr>
        <sz val="10"/>
        <rFont val="Arial Narrow"/>
        <family val="2"/>
      </rPr>
      <t xml:space="preserve"> Registro de Usuarios Internos.
</t>
    </r>
    <r>
      <rPr>
        <b/>
        <sz val="9"/>
        <rFont val="Century Schoolbook"/>
        <family val="1"/>
      </rPr>
      <t>7.-</t>
    </r>
    <r>
      <rPr>
        <sz val="10"/>
        <rFont val="Arial Narrow"/>
        <family val="2"/>
      </rPr>
      <t xml:space="preserve"> Registro de Inducción.
</t>
    </r>
    <r>
      <rPr>
        <b/>
        <sz val="9"/>
        <rFont val="Century Schoolbook"/>
        <family val="1"/>
      </rPr>
      <t>8.-</t>
    </r>
    <r>
      <rPr>
        <sz val="10"/>
        <rFont val="Arial Narrow"/>
        <family val="2"/>
      </rPr>
      <t xml:space="preserve"> Registro de validación de Certificados de no Adeudar digital. 
</t>
    </r>
    <r>
      <rPr>
        <b/>
        <sz val="9"/>
        <rFont val="Century Schoolbook"/>
        <family val="1"/>
      </rPr>
      <t>9.-</t>
    </r>
    <r>
      <rPr>
        <sz val="10"/>
        <rFont val="Arial Narrow"/>
        <family val="2"/>
      </rPr>
      <t xml:space="preserve"> Reporte de estado de cumplimiento en procesos académicos, mediante informes físicos y digitales.</t>
    </r>
  </si>
  <si>
    <t xml:space="preserve">Aceite de inmersión </t>
  </si>
  <si>
    <t>* Lcda. Jovanny Santos Luna,
  Subdecano
* Dr. Omar Martínez, Profesional que se encuentra con año sabático
  Responsable de Laboratorio</t>
  </si>
  <si>
    <r>
      <rPr>
        <b/>
        <sz val="9"/>
        <rFont val="Century Schoolbook"/>
        <family val="1"/>
      </rPr>
      <t>1.-</t>
    </r>
    <r>
      <rPr>
        <b/>
        <sz val="10"/>
        <rFont val="Arial Narrow"/>
        <family val="2"/>
      </rPr>
      <t xml:space="preserve"> </t>
    </r>
    <r>
      <rPr>
        <sz val="10"/>
        <rFont val="Arial Narrow"/>
        <family val="2"/>
      </rPr>
      <t xml:space="preserve">Guías de Prácticas digitales o físicos.
</t>
    </r>
    <r>
      <rPr>
        <b/>
        <sz val="9"/>
        <rFont val="Century Schoolbook"/>
        <family val="1"/>
      </rPr>
      <t>2.-</t>
    </r>
    <r>
      <rPr>
        <b/>
        <sz val="10"/>
        <rFont val="Arial Narrow"/>
        <family val="2"/>
      </rPr>
      <t xml:space="preserve"> </t>
    </r>
    <r>
      <rPr>
        <sz val="10"/>
        <rFont val="Arial Narrow"/>
        <family val="2"/>
      </rPr>
      <t xml:space="preserve">Cronograma de Prácticas digitales o físicos.
</t>
    </r>
    <r>
      <rPr>
        <b/>
        <sz val="9"/>
        <rFont val="Century Schoolbook"/>
        <family val="1"/>
      </rPr>
      <t>3.-</t>
    </r>
    <r>
      <rPr>
        <b/>
        <sz val="10"/>
        <rFont val="Arial Narrow"/>
        <family val="2"/>
      </rPr>
      <t xml:space="preserve"> </t>
    </r>
    <r>
      <rPr>
        <sz val="10"/>
        <rFont val="Arial Narrow"/>
        <family val="2"/>
      </rPr>
      <t xml:space="preserve">Listado de prácticas digitales o físicos.
</t>
    </r>
    <r>
      <rPr>
        <b/>
        <sz val="9"/>
        <rFont val="Century Schoolbook"/>
        <family val="1"/>
      </rPr>
      <t>4.-</t>
    </r>
    <r>
      <rPr>
        <b/>
        <sz val="10"/>
        <rFont val="Arial Narrow"/>
        <family val="2"/>
      </rPr>
      <t xml:space="preserve"> </t>
    </r>
    <r>
      <rPr>
        <sz val="10"/>
        <rFont val="Arial Narrow"/>
        <family val="2"/>
      </rPr>
      <t xml:space="preserve">Registro de Práctica digitales o físicos.
</t>
    </r>
    <r>
      <rPr>
        <b/>
        <sz val="9"/>
        <rFont val="Century Schoolbook"/>
        <family val="1"/>
      </rPr>
      <t>5.-</t>
    </r>
    <r>
      <rPr>
        <b/>
        <sz val="10"/>
        <rFont val="Arial Narrow"/>
        <family val="2"/>
      </rPr>
      <t xml:space="preserve"> </t>
    </r>
    <r>
      <rPr>
        <sz val="10"/>
        <rFont val="Arial Narrow"/>
        <family val="2"/>
      </rPr>
      <t xml:space="preserve">Registro de adquisición de materiales reactivos y equipos  digitales o físicos.
</t>
    </r>
    <r>
      <rPr>
        <b/>
        <sz val="9"/>
        <rFont val="Century Schoolbook"/>
        <family val="1"/>
      </rPr>
      <t>6.-</t>
    </r>
    <r>
      <rPr>
        <b/>
        <sz val="10"/>
        <rFont val="Arial Narrow"/>
        <family val="2"/>
      </rPr>
      <t xml:space="preserve"> </t>
    </r>
    <r>
      <rPr>
        <sz val="10"/>
        <rFont val="Arial Narrow"/>
        <family val="2"/>
      </rPr>
      <t xml:space="preserve">Registro de Usuarios Internos digitales o físicos.
</t>
    </r>
    <r>
      <rPr>
        <b/>
        <sz val="9"/>
        <rFont val="Century Schoolbook"/>
        <family val="1"/>
      </rPr>
      <t>7.-</t>
    </r>
    <r>
      <rPr>
        <b/>
        <sz val="10"/>
        <rFont val="Arial Narrow"/>
        <family val="2"/>
      </rPr>
      <t xml:space="preserve"> </t>
    </r>
    <r>
      <rPr>
        <sz val="10"/>
        <rFont val="Arial Narrow"/>
        <family val="2"/>
      </rPr>
      <t xml:space="preserve">Registro de Inducción digitales o físicos.
</t>
    </r>
    <r>
      <rPr>
        <b/>
        <sz val="9"/>
        <rFont val="Century Schoolbook"/>
        <family val="1"/>
      </rPr>
      <t>8.-</t>
    </r>
    <r>
      <rPr>
        <b/>
        <sz val="10"/>
        <rFont val="Arial Narrow"/>
        <family val="2"/>
      </rPr>
      <t xml:space="preserve"> </t>
    </r>
    <r>
      <rPr>
        <sz val="10"/>
        <rFont val="Arial Narrow"/>
        <family val="2"/>
      </rPr>
      <t>Validación de Certificados de no Adeudar digitales o físicos.</t>
    </r>
  </si>
  <si>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</si>
  <si>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 Ing. Maribel Pineda de la Torre</t>
    </r>
  </si>
  <si>
    <t>* Jefe de la UMMOG
  Alicia Riera Flores
* Analistas Estadística:
  Ing. Kléber Cedillo Montes,
  Lic. Maritza Ojeda Cueva</t>
  </si>
  <si>
    <r>
      <t xml:space="preserve">* Jefe de la UMMOG
   Alicia Riera Flores
* Analistas Estadística:
  Ing. Kléber Cedillo Montes,
  Lic. Maritza Ojeda Cueva,
* Analistas de la UMMOG 
  Lic. Jessenia Aguayo Mora
* Técnico docente para la Educación Superior </t>
    </r>
    <r>
      <rPr>
        <sz val="10"/>
        <color theme="1"/>
        <rFont val="Century Schoolbook"/>
        <family val="1"/>
      </rPr>
      <t>1</t>
    </r>
    <r>
      <rPr>
        <sz val="10"/>
        <color theme="1"/>
        <rFont val="Arial Narrow"/>
        <family val="2"/>
      </rPr>
      <t xml:space="preserve">
  Ing. Maribel Pineda de la Torre</t>
    </r>
  </si>
  <si>
    <t>* Jefe de la UMMOG
  Alicia Riera Flores
* Analistas Estadística:
  Ing. Kléber Cedillo Montes,
Lic. Maritza Ojeda Cueva,
* Analistas de la UMMOG
  Lic. Jessenia Aguayo Mora</t>
  </si>
  <si>
    <r>
      <t xml:space="preserve">FUENTE </t>
    </r>
    <r>
      <rPr>
        <sz val="11"/>
        <rFont val="Century Schoolbook"/>
        <family val="1"/>
      </rPr>
      <t>202</t>
    </r>
  </si>
  <si>
    <t>Computador marca NOT LENOVO THINK PAD L480 14P INTEL CORE I5 8GB-1TB HDD W10</t>
  </si>
  <si>
    <t>PLAN OPERATIVO ANUAL 2020 AJUSTADO A LA REFORMA PRESUPUESTARIA N° 008/2020</t>
  </si>
  <si>
    <t>Elaboración de mamparas de aluminio y vidrio para cubículos docentes de la Facultad de Ingeniería Civil.</t>
  </si>
  <si>
    <t>Mantenimiento preventivo de la máquina de los ángeles</t>
  </si>
  <si>
    <t>Mantenimiento preventivo de balanzas electrónicas</t>
  </si>
  <si>
    <t>Mantenimiento preventivo de balanza mecánica</t>
  </si>
  <si>
    <t>Mantenimiento correctivo de los Ordenadores de Mecánica de Suelos</t>
  </si>
  <si>
    <r>
      <t>Mantenimiento preventivo del Ordenador mac</t>
    </r>
    <r>
      <rPr>
        <sz val="10"/>
        <rFont val="Century Schoolbook"/>
        <family val="1"/>
      </rPr>
      <t>2</t>
    </r>
  </si>
  <si>
    <r>
      <t xml:space="preserve">Mantenimiento preventivo de transformador Eléctrico </t>
    </r>
    <r>
      <rPr>
        <sz val="10"/>
        <rFont val="Century Schoolbook"/>
        <family val="1"/>
      </rPr>
      <t>200</t>
    </r>
    <r>
      <rPr>
        <sz val="10"/>
        <rFont val="Arial Narrow"/>
        <family val="2"/>
      </rPr>
      <t>Kva</t>
    </r>
  </si>
  <si>
    <t>Mantenimiento preventivo de equipos de impresión</t>
  </si>
  <si>
    <t>Mantenimiento preventivo de máquina CBR</t>
  </si>
  <si>
    <r>
      <t xml:space="preserve">Mantenimiento preventivo de BLACK-UPS de </t>
    </r>
    <r>
      <rPr>
        <sz val="10"/>
        <rFont val="Century Schoolbook"/>
        <family val="1"/>
      </rPr>
      <t>555</t>
    </r>
  </si>
  <si>
    <t>Mantenimiento correctivo del bastón y prisma de equipo de topografía</t>
  </si>
  <si>
    <r>
      <t xml:space="preserve">Mantenimiento correctivo de juegos moldes CBR </t>
    </r>
    <r>
      <rPr>
        <sz val="10"/>
        <rFont val="Century Schoolbook"/>
        <family val="1"/>
      </rPr>
      <t>6</t>
    </r>
    <r>
      <rPr>
        <sz val="10"/>
        <rFont val="Arial Narrow"/>
        <family val="2"/>
      </rPr>
      <t>*</t>
    </r>
  </si>
  <si>
    <r>
      <t xml:space="preserve">Mantenimiento correctivo de juegos moldes proctor </t>
    </r>
    <r>
      <rPr>
        <sz val="10"/>
        <rFont val="Century Schoolbook"/>
        <family val="1"/>
      </rPr>
      <t>6</t>
    </r>
    <r>
      <rPr>
        <sz val="10"/>
        <rFont val="Arial Narrow"/>
        <family val="2"/>
      </rPr>
      <t>*</t>
    </r>
  </si>
  <si>
    <t xml:space="preserve">Mantenimiento correctivo del equipo de flujo para el cemento </t>
  </si>
  <si>
    <t>Mantenimiento correctivo del martillo de compactación (Marshall)</t>
  </si>
  <si>
    <t>Mantenimiento correctivo de equipo para mezclas de asfalto y áridos</t>
  </si>
  <si>
    <r>
      <t xml:space="preserve">Proyector </t>
    </r>
    <r>
      <rPr>
        <sz val="10"/>
        <rFont val="Century Schoolbook"/>
        <family val="1"/>
      </rPr>
      <t>3300</t>
    </r>
    <r>
      <rPr>
        <sz val="10"/>
        <rFont val="Arial Narrow"/>
        <family val="2"/>
      </rPr>
      <t xml:space="preserve"> Lumens Hdmi Epson S</t>
    </r>
    <r>
      <rPr>
        <sz val="10"/>
        <rFont val="Century Schoolbook"/>
        <family val="1"/>
      </rPr>
      <t xml:space="preserve">39 </t>
    </r>
    <r>
      <rPr>
        <sz val="10"/>
        <rFont val="Arial Narrow"/>
        <family val="2"/>
      </rPr>
      <t>Svga Infocus Benq S</t>
    </r>
    <r>
      <rPr>
        <sz val="10"/>
        <rFont val="Century Schoolbook"/>
        <family val="1"/>
      </rPr>
      <t>41</t>
    </r>
  </si>
  <si>
    <r>
      <t xml:space="preserve">Cable de Extensión Usb </t>
    </r>
    <r>
      <rPr>
        <sz val="10"/>
        <rFont val="Century Schoolbook"/>
        <family val="1"/>
      </rPr>
      <t>10</t>
    </r>
    <r>
      <rPr>
        <sz val="10"/>
        <rFont val="Arial Narrow"/>
        <family val="2"/>
      </rPr>
      <t xml:space="preserve"> Metros / Negro / Nuevos /</t>
    </r>
  </si>
  <si>
    <r>
      <t xml:space="preserve">Fecha de actualización:   </t>
    </r>
    <r>
      <rPr>
        <sz val="12"/>
        <color theme="1"/>
        <rFont val="Century Schoolbook"/>
        <family val="1"/>
      </rPr>
      <t>21/08/2020</t>
    </r>
  </si>
  <si>
    <t>PLAN OPERATIVO ANUAL 2020 AJUSTADO A LA REFORMA PRESUPUESTARIA N° 0082020</t>
  </si>
  <si>
    <t>PLAN ANUAL DE COMPRAS 2020 AJUSTADO A LA REFORMA PRESUPUESTARIA N° 008/2020</t>
  </si>
  <si>
    <t>PLAN ANUAL DE COMPRAS 2020 AJUSTADO A LA REFORMA PRESUPUESTARIA N° 0082020</t>
  </si>
  <si>
    <t>PLAN OPERATIVO ANUAL 2020 AJUSTADO A LA REFORMA PRESUPUESTARIA N° 0086/2020</t>
  </si>
  <si>
    <r>
      <t xml:space="preserve">Fecha de actualización a la Reforma N° </t>
    </r>
    <r>
      <rPr>
        <b/>
        <sz val="12"/>
        <color theme="1"/>
        <rFont val="Century Schoolbook"/>
        <family val="1"/>
      </rPr>
      <t>008</t>
    </r>
    <r>
      <rPr>
        <b/>
        <sz val="12"/>
        <color theme="1"/>
        <rFont val="Arial Narrow"/>
        <family val="2"/>
      </rPr>
      <t xml:space="preserve">:     </t>
    </r>
    <r>
      <rPr>
        <sz val="12"/>
        <color theme="1"/>
        <rFont val="Century Schoolbook"/>
        <family val="1"/>
      </rPr>
      <t>25/08/2020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</si>
</sst>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quot;$&quot;\ #,##0.00_);\(&quot;$&quot;\ #,##0.00\)"/>
    <numFmt numFmtId="44" formatCode="_(&quot;$&quot;\ * #,##0.00_);_(&quot;$&quot;\ * \(#,##0.00\);_(&quot;$&quot;\ * &quot;-&quot;??_);_(@_)"/>
    <numFmt numFmtId="43" formatCode="_(* #,##0.00_);_(* \(#,##0.00\);_(* &quot;-&quot;??_);_(@_)"/>
    <numFmt numFmtId="164" formatCode="#,##0.00_ ;\-#,##0.00\ "/>
    <numFmt numFmtId="165" formatCode="&quot;$&quot;#,##0.00"/>
    <numFmt numFmtId="166" formatCode="_ &quot;$&quot;* #,##0.00_ ;_ &quot;$&quot;* \-#,##0.00_ ;_ &quot;$&quot;* &quot;-&quot;??_ ;_ @_ "/>
    <numFmt numFmtId="167" formatCode="_ * #,##0.00_ ;_ * \-#,##0.00_ ;_ * &quot;-&quot;??_ ;_ @_ "/>
    <numFmt numFmtId="168" formatCode="#,##0.00&quot; &quot;;\(#,##0.00\)"/>
    <numFmt numFmtId="169" formatCode="#,##0.000_ ;\-#,##0.000\ "/>
    <numFmt numFmtId="170" formatCode="#,##0.00;[Red]#,##0.00"/>
    <numFmt numFmtId="171" formatCode="&quot;$&quot;\ #,##0.00;[Red]&quot;$&quot;\ #,##0.00"/>
  </numFmts>
  <fonts count="13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36"/>
      <color rgb="FF002060"/>
      <name val="Book Antiqua"/>
      <family val="1"/>
    </font>
    <font>
      <sz val="11"/>
      <color rgb="FF002060"/>
      <name val="Calibri"/>
      <family val="2"/>
      <scheme val="minor"/>
    </font>
    <font>
      <b/>
      <sz val="22"/>
      <color rgb="FF002060"/>
      <name val="Brush Script MT Cursiva"/>
    </font>
    <font>
      <b/>
      <sz val="24"/>
      <color rgb="FF0070C0"/>
      <name val="Book Antiqua"/>
      <family val="1"/>
    </font>
    <font>
      <b/>
      <sz val="20"/>
      <name val="Book Antiqua"/>
      <family val="1"/>
    </font>
    <font>
      <sz val="12"/>
      <color theme="1"/>
      <name val="Calibri"/>
      <family val="2"/>
      <scheme val="minor"/>
    </font>
    <font>
      <b/>
      <sz val="20"/>
      <color theme="0"/>
      <name val="Cambria"/>
      <family val="1"/>
    </font>
    <font>
      <b/>
      <sz val="20"/>
      <name val="Cambria"/>
      <family val="1"/>
    </font>
    <font>
      <b/>
      <sz val="14"/>
      <color theme="1"/>
      <name val="Cambria"/>
      <family val="1"/>
    </font>
    <font>
      <sz val="10"/>
      <name val="Arial"/>
      <family val="2"/>
    </font>
    <font>
      <b/>
      <sz val="12"/>
      <color theme="1"/>
      <name val="Cambria"/>
      <family val="1"/>
    </font>
    <font>
      <b/>
      <sz val="11"/>
      <color theme="1"/>
      <name val="Cambria"/>
      <family val="1"/>
    </font>
    <font>
      <b/>
      <sz val="10"/>
      <color indexed="8"/>
      <name val="Cambria"/>
      <family val="1"/>
    </font>
    <font>
      <b/>
      <sz val="11"/>
      <color indexed="8"/>
      <name val="Cambria"/>
      <family val="1"/>
    </font>
    <font>
      <b/>
      <sz val="14"/>
      <color rgb="FF002060"/>
      <name val="Bodoni MT"/>
      <family val="1"/>
    </font>
    <font>
      <b/>
      <sz val="10"/>
      <name val="Century Schoolbook"/>
      <family val="1"/>
    </font>
    <font>
      <i/>
      <sz val="10"/>
      <name val="Cambria"/>
      <family val="1"/>
    </font>
    <font>
      <sz val="10"/>
      <name val="Arial Narrow"/>
      <family val="2"/>
    </font>
    <font>
      <b/>
      <sz val="9"/>
      <name val="Century Schoolbook"/>
      <family val="1"/>
    </font>
    <font>
      <b/>
      <sz val="10"/>
      <name val="Arial Narrow"/>
      <family val="2"/>
    </font>
    <font>
      <sz val="12"/>
      <color theme="1"/>
      <name val="Century Schoolbook"/>
      <family val="1"/>
    </font>
    <font>
      <b/>
      <sz val="12"/>
      <color theme="1"/>
      <name val="Century Schoolbook"/>
      <family val="1"/>
    </font>
    <font>
      <sz val="10"/>
      <color theme="1"/>
      <name val="Century Schoolbook"/>
      <family val="1"/>
    </font>
    <font>
      <b/>
      <sz val="10"/>
      <color theme="1"/>
      <name val="Arial Narrow"/>
      <family val="2"/>
    </font>
    <font>
      <sz val="10"/>
      <color theme="1"/>
      <name val="Arial Narrow"/>
      <family val="2"/>
    </font>
    <font>
      <sz val="12"/>
      <name val="Century Schoolbook"/>
      <family val="1"/>
    </font>
    <font>
      <sz val="10"/>
      <color indexed="8"/>
      <name val="Arial Narrow"/>
      <family val="2"/>
    </font>
    <font>
      <sz val="10"/>
      <name val="Century Schoolbook"/>
      <family val="1"/>
    </font>
    <font>
      <b/>
      <sz val="10"/>
      <color theme="1"/>
      <name val="Century Schoolbook"/>
      <family val="1"/>
    </font>
    <font>
      <b/>
      <sz val="12"/>
      <name val="Century Schoolbook"/>
      <family val="1"/>
    </font>
    <font>
      <b/>
      <sz val="10"/>
      <color indexed="8"/>
      <name val="Arial Narrow"/>
      <family val="2"/>
    </font>
    <font>
      <b/>
      <sz val="12"/>
      <color rgb="FF002060"/>
      <name val="Century Schoolbook"/>
      <family val="1"/>
    </font>
    <font>
      <b/>
      <sz val="12"/>
      <name val="Arial Narrow"/>
      <family val="2"/>
    </font>
    <font>
      <b/>
      <sz val="12"/>
      <color indexed="8"/>
      <name val="Arial Narrow"/>
      <family val="2"/>
    </font>
    <font>
      <sz val="11"/>
      <color theme="1"/>
      <name val="Arial Narrow"/>
      <family val="2"/>
    </font>
    <font>
      <sz val="9"/>
      <name val="Century Schoolbook"/>
      <family val="1"/>
    </font>
    <font>
      <sz val="12"/>
      <color indexed="8"/>
      <name val="Century Schoolbook"/>
      <family val="1"/>
    </font>
    <font>
      <b/>
      <sz val="14"/>
      <color theme="0"/>
      <name val="Century Schoolbook"/>
      <family val="1"/>
    </font>
    <font>
      <b/>
      <sz val="12"/>
      <color theme="0"/>
      <name val="Century Schoolbook"/>
      <family val="1"/>
    </font>
    <font>
      <b/>
      <sz val="12"/>
      <color theme="0"/>
      <name val="Calibri"/>
      <family val="2"/>
      <scheme val="minor"/>
    </font>
    <font>
      <b/>
      <sz val="11"/>
      <color theme="1"/>
      <name val="Arial Narrow"/>
      <family val="2"/>
    </font>
    <font>
      <sz val="10"/>
      <color theme="1"/>
      <name val="Calibri"/>
      <family val="2"/>
      <scheme val="minor"/>
    </font>
    <font>
      <b/>
      <sz val="12"/>
      <color theme="1"/>
      <name val="Arial Narrow"/>
      <family val="2"/>
    </font>
    <font>
      <sz val="12"/>
      <color theme="1"/>
      <name val="Arial Narrow"/>
      <family val="2"/>
    </font>
    <font>
      <sz val="11"/>
      <color theme="1"/>
      <name val="Century Schoolbook"/>
      <family val="1"/>
    </font>
    <font>
      <b/>
      <sz val="14"/>
      <color rgb="FFFF0000"/>
      <name val="Calibri"/>
      <family val="2"/>
      <scheme val="minor"/>
    </font>
    <font>
      <b/>
      <sz val="11"/>
      <color theme="0"/>
      <name val="Cambria"/>
      <family val="1"/>
    </font>
    <font>
      <sz val="11"/>
      <name val="Century Schoolbook"/>
      <family val="1"/>
    </font>
    <font>
      <b/>
      <sz val="11"/>
      <color theme="0"/>
      <name val="Century Schoolbook"/>
      <family val="1"/>
    </font>
    <font>
      <b/>
      <sz val="11"/>
      <color theme="1"/>
      <name val="Century Schoolbook"/>
      <family val="1"/>
    </font>
    <font>
      <b/>
      <sz val="9"/>
      <color indexed="81"/>
      <name val="Tahoma"/>
      <family val="2"/>
    </font>
    <font>
      <sz val="9"/>
      <color indexed="81"/>
      <name val="Tahoma"/>
      <family val="2"/>
    </font>
    <font>
      <sz val="11"/>
      <color rgb="FF000000"/>
      <name val="Calibri"/>
      <family val="2"/>
    </font>
    <font>
      <sz val="11"/>
      <name val="Calibri"/>
      <family val="2"/>
    </font>
    <font>
      <sz val="12"/>
      <color rgb="FF000000"/>
      <name val="Arial Narrow"/>
      <family val="2"/>
    </font>
    <font>
      <sz val="10"/>
      <color rgb="FF000000"/>
      <name val="Calibri"/>
      <family val="2"/>
    </font>
    <font>
      <b/>
      <sz val="14"/>
      <color rgb="FF000000"/>
      <name val="Cambria"/>
      <family val="1"/>
    </font>
    <font>
      <sz val="12"/>
      <color rgb="FF000000"/>
      <name val="Century Schoolbook"/>
      <family val="1"/>
    </font>
    <font>
      <b/>
      <sz val="12"/>
      <color rgb="FF000000"/>
      <name val="Century Schoolbook"/>
      <family val="1"/>
    </font>
    <font>
      <b/>
      <sz val="10"/>
      <color rgb="FF000000"/>
      <name val="Century Schoolbook"/>
      <family val="1"/>
    </font>
    <font>
      <sz val="10"/>
      <color rgb="FF000000"/>
      <name val="Century Schoolbook"/>
      <family val="1"/>
    </font>
    <font>
      <sz val="10"/>
      <color rgb="FF000000"/>
      <name val="Arial Narrow"/>
      <family val="2"/>
    </font>
    <font>
      <b/>
      <sz val="10"/>
      <color rgb="FF000000"/>
      <name val="Arial Narrow"/>
      <family val="2"/>
    </font>
    <font>
      <b/>
      <sz val="11"/>
      <name val="Arial Narrow"/>
      <family val="2"/>
    </font>
    <font>
      <sz val="10"/>
      <color rgb="FFFF0000"/>
      <name val="Arial Narrow"/>
      <family val="2"/>
    </font>
    <font>
      <b/>
      <sz val="14"/>
      <color rgb="FFFFFFFF"/>
      <name val="Century Schoolbook"/>
      <family val="1"/>
    </font>
    <font>
      <sz val="11"/>
      <color rgb="FF000000"/>
      <name val="Arial Narrow"/>
      <family val="2"/>
    </font>
    <font>
      <b/>
      <sz val="11"/>
      <color rgb="FF000000"/>
      <name val="Arial Narrow"/>
      <family val="2"/>
    </font>
    <font>
      <b/>
      <sz val="14"/>
      <color rgb="FFFF0000"/>
      <name val="Calibri"/>
      <family val="2"/>
    </font>
    <font>
      <sz val="11"/>
      <color rgb="FF000000"/>
      <name val="Century Schoolbook"/>
      <family val="1"/>
    </font>
    <font>
      <b/>
      <sz val="14"/>
      <color rgb="FF000000"/>
      <name val="Arial Narrow"/>
      <family val="2"/>
    </font>
    <font>
      <b/>
      <sz val="11"/>
      <color rgb="FFFFFFFF"/>
      <name val="Cambria"/>
      <family val="1"/>
    </font>
    <font>
      <b/>
      <sz val="11"/>
      <color rgb="FFFFFFFF"/>
      <name val="Arial Narrow"/>
      <family val="2"/>
    </font>
    <font>
      <sz val="11"/>
      <name val="Arial Narrow"/>
      <family val="2"/>
    </font>
    <font>
      <b/>
      <sz val="10"/>
      <color rgb="FF002060"/>
      <name val="Arial Narrow"/>
      <family val="2"/>
    </font>
    <font>
      <i/>
      <sz val="10"/>
      <color theme="1"/>
      <name val="Cambria"/>
      <family val="1"/>
    </font>
    <font>
      <b/>
      <sz val="11"/>
      <name val="Century Schoolbook"/>
      <family val="1"/>
    </font>
    <font>
      <sz val="12"/>
      <name val="Arial Narrow"/>
      <family val="2"/>
    </font>
    <font>
      <b/>
      <sz val="10"/>
      <color rgb="FFFF0000"/>
      <name val="Arial Narrow"/>
      <family val="2"/>
    </font>
    <font>
      <b/>
      <sz val="14"/>
      <color rgb="FFFF0000"/>
      <name val="Century Schoolbook"/>
      <family val="1"/>
    </font>
    <font>
      <b/>
      <sz val="10"/>
      <color theme="1"/>
      <name val="Calibri"/>
      <family val="2"/>
      <scheme val="minor"/>
    </font>
    <font>
      <sz val="9"/>
      <color rgb="FF000000"/>
      <name val="Tahoma"/>
      <family val="2"/>
    </font>
    <font>
      <b/>
      <sz val="9"/>
      <color rgb="FF000000"/>
      <name val="Tahoma"/>
      <family val="2"/>
    </font>
    <font>
      <b/>
      <sz val="11"/>
      <name val="Cambria"/>
      <family val="1"/>
    </font>
    <font>
      <b/>
      <sz val="11"/>
      <color rgb="FFFF0000"/>
      <name val="Century Schoolbook"/>
      <family val="1"/>
    </font>
    <font>
      <b/>
      <sz val="11"/>
      <color rgb="FFFF0000"/>
      <name val="Arial Narrow"/>
      <family val="2"/>
    </font>
    <font>
      <b/>
      <sz val="9"/>
      <color theme="1"/>
      <name val="Century Schoolbook"/>
      <family val="1"/>
    </font>
    <font>
      <sz val="10"/>
      <name val="Calibri"/>
      <family val="2"/>
      <scheme val="minor"/>
    </font>
    <font>
      <b/>
      <i/>
      <sz val="9"/>
      <name val="Century Schoolbook"/>
      <family val="1"/>
    </font>
    <font>
      <sz val="9"/>
      <color theme="1"/>
      <name val="Century Schoolbook"/>
      <family val="1"/>
    </font>
    <font>
      <b/>
      <sz val="12"/>
      <color rgb="FFFFFFFF"/>
      <name val="Century Schoolbook"/>
      <family val="1"/>
    </font>
    <font>
      <b/>
      <sz val="9"/>
      <color rgb="FF000000"/>
      <name val="Century Schoolbook"/>
      <family val="1"/>
    </font>
    <font>
      <b/>
      <sz val="11"/>
      <color rgb="FFFFFFFF"/>
      <name val="Century Schoolbook"/>
      <family val="1"/>
    </font>
    <font>
      <b/>
      <sz val="20"/>
      <color rgb="FF002060"/>
      <name val="Book Antiqua"/>
      <family val="1"/>
    </font>
    <font>
      <b/>
      <sz val="18"/>
      <color rgb="FF002060"/>
      <name val="Brush Script MT Cursiva"/>
    </font>
    <font>
      <b/>
      <sz val="16"/>
      <color rgb="FF0070C0"/>
      <name val="Book Antiqua"/>
      <family val="1"/>
    </font>
    <font>
      <b/>
      <sz val="14"/>
      <color rgb="FF002060"/>
      <name val="Cambria"/>
      <family val="1"/>
    </font>
    <font>
      <sz val="14"/>
      <color theme="1"/>
      <name val="Cambria"/>
      <family val="1"/>
    </font>
    <font>
      <sz val="11"/>
      <color rgb="FF000000"/>
      <name val="Calibri"/>
      <family val="2"/>
      <charset val="204"/>
    </font>
    <font>
      <b/>
      <sz val="12"/>
      <color rgb="FF000000"/>
      <name val="Arial Narrow"/>
      <family val="2"/>
    </font>
    <font>
      <b/>
      <sz val="12"/>
      <color theme="1"/>
      <name val="Arial"/>
      <family val="2"/>
    </font>
    <font>
      <sz val="12"/>
      <color theme="1"/>
      <name val="Arial"/>
      <family val="2"/>
    </font>
    <font>
      <b/>
      <sz val="12"/>
      <color theme="0"/>
      <name val="Arial"/>
      <family val="2"/>
    </font>
    <font>
      <b/>
      <sz val="11"/>
      <color rgb="FF000000"/>
      <name val="Calibri"/>
      <family val="2"/>
    </font>
    <font>
      <b/>
      <sz val="11"/>
      <color rgb="FFFF0000"/>
      <name val="Calibri"/>
      <family val="2"/>
    </font>
    <font>
      <sz val="10"/>
      <name val="Arial Narrow"/>
      <family val="1"/>
    </font>
    <font>
      <sz val="11"/>
      <color theme="1"/>
      <name val="Arial"/>
      <family val="2"/>
    </font>
    <font>
      <sz val="11"/>
      <name val="Arial"/>
      <family val="2"/>
    </font>
    <font>
      <sz val="12"/>
      <color theme="1"/>
      <name val="Calibri"/>
      <family val="2"/>
    </font>
    <font>
      <b/>
      <sz val="10"/>
      <color rgb="FF333399"/>
      <name val="Century Schoolbook"/>
      <family val="1"/>
    </font>
    <font>
      <b/>
      <sz val="10"/>
      <color rgb="FF333399"/>
      <name val="Arial"/>
      <family val="2"/>
    </font>
    <font>
      <b/>
      <sz val="10"/>
      <name val="Arial"/>
      <family val="2"/>
    </font>
    <font>
      <sz val="10"/>
      <color rgb="FF0000FF"/>
      <name val="Century Schoolbook"/>
      <family val="1"/>
    </font>
    <font>
      <sz val="10"/>
      <color rgb="FF0000FF"/>
      <name val="Arial"/>
      <family val="2"/>
    </font>
    <font>
      <sz val="10"/>
      <color theme="1"/>
      <name val="Calibri"/>
      <family val="2"/>
    </font>
    <font>
      <b/>
      <sz val="12"/>
      <color theme="0"/>
      <name val="Calibri"/>
      <family val="2"/>
    </font>
    <font>
      <sz val="11"/>
      <color theme="1"/>
      <name val="Calibri"/>
      <family val="2"/>
    </font>
    <font>
      <b/>
      <sz val="10"/>
      <color theme="1"/>
      <name val="Calibri"/>
      <family val="2"/>
    </font>
    <font>
      <sz val="11"/>
      <color rgb="FFFF0000"/>
      <name val="Calibri"/>
      <family val="2"/>
    </font>
    <font>
      <b/>
      <sz val="12"/>
      <color theme="1"/>
      <name val="Calibri"/>
      <family val="2"/>
    </font>
    <font>
      <sz val="14"/>
      <color rgb="FF002060"/>
      <name val="Bodoni MT"/>
      <family val="1"/>
    </font>
    <font>
      <b/>
      <sz val="10"/>
      <color theme="0"/>
      <name val="Century Schoolbook"/>
      <family val="1"/>
    </font>
    <font>
      <b/>
      <sz val="10"/>
      <color indexed="8"/>
      <name val="Century Schoolbook"/>
      <family val="1"/>
    </font>
    <font>
      <b/>
      <sz val="12"/>
      <color indexed="8"/>
      <name val="Century Schoolbook"/>
      <family val="1"/>
    </font>
    <font>
      <sz val="10"/>
      <color indexed="8"/>
      <name val="Century Schoolbook"/>
      <family val="1"/>
    </font>
    <font>
      <b/>
      <sz val="9"/>
      <color indexed="8"/>
      <name val="Century Schoolbook"/>
      <family val="1"/>
    </font>
    <font>
      <sz val="9"/>
      <color indexed="8"/>
      <name val="Century Schoolbook"/>
      <family val="1"/>
    </font>
    <font>
      <sz val="10"/>
      <color rgb="FF002060"/>
      <name val="Arial Narrow"/>
      <family val="2"/>
    </font>
    <font>
      <b/>
      <sz val="11"/>
      <color rgb="FF003366"/>
      <name val="Century Schoolbook"/>
      <family val="1"/>
    </font>
    <font>
      <b/>
      <sz val="12"/>
      <color rgb="FF003366"/>
      <name val="Century Schoolbook"/>
      <family val="1"/>
    </font>
    <font>
      <b/>
      <sz val="10"/>
      <color theme="0"/>
      <name val="Arial Narrow"/>
      <family val="2"/>
    </font>
    <font>
      <b/>
      <sz val="12"/>
      <color rgb="FFFF0000"/>
      <name val="Calibri"/>
      <family val="2"/>
      <scheme val="minor"/>
    </font>
    <font>
      <sz val="11"/>
      <color indexed="8"/>
      <name val="Arial Narrow"/>
      <family val="2"/>
    </font>
    <font>
      <b/>
      <sz val="14"/>
      <color rgb="FF003366"/>
      <name val="Bodoni MT"/>
      <family val="1"/>
    </font>
  </fonts>
  <fills count="34">
    <fill>
      <patternFill patternType="none"/>
    </fill>
    <fill>
      <patternFill patternType="gray125"/>
    </fill>
    <fill>
      <patternFill patternType="solid">
        <fgColor theme="6" tint="0.39997558519241921"/>
        <bgColor indexed="65"/>
      </patternFill>
    </fill>
    <fill>
      <patternFill patternType="solid">
        <fgColor rgb="FF002060"/>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FFF8F"/>
        <bgColor indexed="64"/>
      </patternFill>
    </fill>
    <fill>
      <patternFill patternType="solid">
        <fgColor theme="0"/>
        <bgColor indexed="64"/>
      </patternFill>
    </fill>
    <fill>
      <patternFill patternType="solid">
        <fgColor theme="6" tint="0.39997558519241921"/>
        <bgColor auto="1"/>
      </patternFill>
    </fill>
    <fill>
      <patternFill patternType="solid">
        <fgColor rgb="FF002060"/>
        <bgColor auto="1"/>
      </patternFill>
    </fill>
    <fill>
      <patternFill patternType="solid">
        <fgColor rgb="FF002060"/>
        <bgColor rgb="FF002060"/>
      </patternFill>
    </fill>
    <fill>
      <patternFill patternType="solid">
        <fgColor rgb="FFC2D69B"/>
        <bgColor rgb="FFC2D69B"/>
      </patternFill>
    </fill>
    <fill>
      <patternFill patternType="solid">
        <fgColor rgb="FFFFFFFF"/>
        <bgColor rgb="FFFFFFFF"/>
      </patternFill>
    </fill>
    <fill>
      <patternFill patternType="solid">
        <fgColor rgb="FF002060"/>
        <bgColor rgb="FFFFFFCC"/>
      </patternFill>
    </fill>
    <fill>
      <patternFill patternType="solid">
        <fgColor theme="8" tint="0.59999389629810485"/>
        <bgColor indexed="64"/>
      </patternFill>
    </fill>
    <fill>
      <gradientFill degree="90">
        <stop position="0">
          <color rgb="FF66CCFF"/>
        </stop>
        <stop position="0.5">
          <color theme="0"/>
        </stop>
        <stop position="1">
          <color rgb="FF66CCFF"/>
        </stop>
      </gradientFill>
    </fill>
    <fill>
      <patternFill patternType="solid">
        <fgColor rgb="FF92D050"/>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theme="0"/>
      </patternFill>
    </fill>
    <fill>
      <patternFill patternType="solid">
        <fgColor rgb="FFFFFF00"/>
        <bgColor rgb="FFFFFF00"/>
      </patternFill>
    </fill>
    <fill>
      <patternFill patternType="solid">
        <fgColor rgb="FFFFFFCC"/>
        <bgColor rgb="FFFFFFCC"/>
      </patternFill>
    </fill>
    <fill>
      <patternFill patternType="solid">
        <fgColor theme="6" tint="0.39997558519241921"/>
        <bgColor rgb="FFC8C8C8"/>
      </patternFill>
    </fill>
    <fill>
      <patternFill patternType="solid">
        <fgColor theme="6" tint="0.39997558519241921"/>
        <bgColor rgb="FFFFFFFF"/>
      </patternFill>
    </fill>
    <fill>
      <patternFill patternType="solid">
        <fgColor theme="6" tint="0.39997558519241921"/>
        <bgColor rgb="FFFFFF00"/>
      </patternFill>
    </fill>
    <fill>
      <patternFill patternType="solid">
        <fgColor theme="6" tint="0.39997558519241921"/>
        <bgColor rgb="FFCCCCCC"/>
      </patternFill>
    </fill>
    <fill>
      <patternFill patternType="solid">
        <fgColor theme="6" tint="0.39997558519241921"/>
        <bgColor rgb="FFB7B7B7"/>
      </patternFill>
    </fill>
    <fill>
      <patternFill patternType="solid">
        <fgColor rgb="FFFFFFFF"/>
        <bgColor indexed="64"/>
      </patternFill>
    </fill>
    <fill>
      <patternFill patternType="solid">
        <fgColor rgb="FFC2D69B"/>
        <bgColor indexed="64"/>
      </patternFill>
    </fill>
    <fill>
      <patternFill patternType="solid">
        <fgColor rgb="FFFFE699"/>
        <bgColor rgb="FF000000"/>
      </patternFill>
    </fill>
    <fill>
      <patternFill patternType="solid">
        <fgColor rgb="FFFFFF00"/>
        <bgColor theme="0"/>
      </patternFill>
    </fill>
  </fills>
  <borders count="4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theme="8"/>
      </right>
      <top style="medium">
        <color indexed="64"/>
      </top>
      <bottom/>
      <diagonal/>
    </border>
    <border>
      <left style="thin">
        <color theme="8"/>
      </left>
      <right style="thin">
        <color theme="8"/>
      </right>
      <top style="medium">
        <color indexed="64"/>
      </top>
      <bottom style="thin">
        <color theme="8"/>
      </bottom>
      <diagonal/>
    </border>
    <border>
      <left style="thin">
        <color theme="8"/>
      </left>
      <right/>
      <top style="medium">
        <color indexed="64"/>
      </top>
      <bottom style="thin">
        <color theme="8"/>
      </bottom>
      <diagonal/>
    </border>
    <border>
      <left style="medium">
        <color indexed="64"/>
      </left>
      <right style="thin">
        <color rgb="FFFFC000"/>
      </right>
      <top style="medium">
        <color indexed="64"/>
      </top>
      <bottom style="thin">
        <color rgb="FFFFC000"/>
      </bottom>
      <diagonal/>
    </border>
    <border>
      <left style="thin">
        <color rgb="FFFFC000"/>
      </left>
      <right style="thin">
        <color rgb="FFFFC000"/>
      </right>
      <top style="medium">
        <color indexed="64"/>
      </top>
      <bottom style="thin">
        <color rgb="FFFFC000"/>
      </bottom>
      <diagonal/>
    </border>
    <border>
      <left style="thin">
        <color rgb="FFFFC000"/>
      </left>
      <right style="double">
        <color indexed="64"/>
      </right>
      <top style="medium">
        <color indexed="64"/>
      </top>
      <bottom style="thin">
        <color rgb="FFFFC000"/>
      </bottom>
      <diagonal/>
    </border>
    <border>
      <left style="double">
        <color indexed="64"/>
      </left>
      <right style="thin">
        <color theme="8"/>
      </right>
      <top/>
      <bottom style="medium">
        <color indexed="64"/>
      </bottom>
      <diagonal/>
    </border>
    <border>
      <left style="thin">
        <color theme="8"/>
      </left>
      <right style="thin">
        <color theme="8"/>
      </right>
      <top style="thin">
        <color theme="8"/>
      </top>
      <bottom style="medium">
        <color indexed="64"/>
      </bottom>
      <diagonal/>
    </border>
    <border>
      <left style="thin">
        <color theme="8"/>
      </left>
      <right/>
      <top style="thin">
        <color theme="8"/>
      </top>
      <bottom style="medium">
        <color indexed="64"/>
      </bottom>
      <diagonal/>
    </border>
    <border>
      <left style="medium">
        <color indexed="64"/>
      </left>
      <right style="thin">
        <color rgb="FFFFC000"/>
      </right>
      <top style="thin">
        <color rgb="FFFFC000"/>
      </top>
      <bottom style="medium">
        <color indexed="64"/>
      </bottom>
      <diagonal/>
    </border>
    <border>
      <left style="thin">
        <color rgb="FFFFC000"/>
      </left>
      <right style="thin">
        <color rgb="FFFFC000"/>
      </right>
      <top style="thin">
        <color rgb="FFFFC000"/>
      </top>
      <bottom style="medium">
        <color indexed="64"/>
      </bottom>
      <diagonal/>
    </border>
    <border>
      <left style="thin">
        <color rgb="FFFFC000"/>
      </left>
      <right style="double">
        <color indexed="64"/>
      </right>
      <top style="thin">
        <color rgb="FFFFC000"/>
      </top>
      <bottom style="medium">
        <color indexed="64"/>
      </bottom>
      <diagonal/>
    </border>
    <border>
      <left style="double">
        <color indexed="64"/>
      </left>
      <right style="thin">
        <color indexed="64"/>
      </right>
      <top style="medium">
        <color indexed="64"/>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double">
        <color indexed="64"/>
      </right>
      <top/>
      <bottom/>
      <diagonal/>
    </border>
    <border>
      <left style="double">
        <color indexed="64"/>
      </left>
      <right style="thin">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medium">
        <color indexed="64"/>
      </left>
      <right style="thin">
        <color theme="0" tint="-0.24994659260841701"/>
      </right>
      <top/>
      <bottom/>
      <diagonal/>
    </border>
    <border>
      <left style="double">
        <color indexed="64"/>
      </left>
      <right style="thin">
        <color indexed="64"/>
      </right>
      <top/>
      <bottom style="thin">
        <color indexed="64"/>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diagonal/>
    </border>
    <border>
      <left/>
      <right style="thin">
        <color theme="0" tint="-0.24994659260841701"/>
      </right>
      <top style="thin">
        <color indexed="64"/>
      </top>
      <bottom style="thin">
        <color theme="0" tint="-0.24994659260841701"/>
      </bottom>
      <diagonal/>
    </border>
    <border>
      <left style="thin">
        <color theme="0" tint="-0.24994659260841701"/>
      </left>
      <right style="double">
        <color indexed="64"/>
      </right>
      <top style="thin">
        <color indexed="64"/>
      </top>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theme="6" tint="-0.499984740745262"/>
      </right>
      <top/>
      <bottom style="medium">
        <color indexed="64"/>
      </bottom>
      <diagonal/>
    </border>
    <border>
      <left style="thin">
        <color theme="6" tint="-0.499984740745262"/>
      </left>
      <right style="thin">
        <color theme="6" tint="-0.499984740745262"/>
      </right>
      <top/>
      <bottom style="medium">
        <color indexed="64"/>
      </bottom>
      <diagonal/>
    </border>
    <border>
      <left style="thin">
        <color indexed="64"/>
      </left>
      <right/>
      <top/>
      <bottom style="medium">
        <color indexed="64"/>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double">
        <color indexed="64"/>
      </right>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medium">
        <color indexed="64"/>
      </left>
      <right style="thin">
        <color theme="0" tint="-0.24994659260841701"/>
      </right>
      <top style="thin">
        <color theme="0" tint="-0.24994659260841701"/>
      </top>
      <bottom/>
      <diagonal/>
    </border>
    <border>
      <left style="thin">
        <color theme="0" tint="-0.24994659260841701"/>
      </left>
      <right style="double">
        <color auto="1"/>
      </right>
      <top style="thin">
        <color theme="0" tint="-0.24994659260841701"/>
      </top>
      <bottom/>
      <diagonal/>
    </border>
    <border>
      <left style="thin">
        <color indexed="64"/>
      </left>
      <right style="thin">
        <color theme="0" tint="-0.24994659260841701"/>
      </right>
      <top style="thin">
        <color indexed="64"/>
      </top>
      <bottom style="thin">
        <color theme="0" tint="-0.24994659260841701"/>
      </bottom>
      <diagonal/>
    </border>
    <border>
      <left style="medium">
        <color auto="1"/>
      </left>
      <right style="thin">
        <color theme="0" tint="-0.24994659260841701"/>
      </right>
      <top style="thin">
        <color indexed="64"/>
      </top>
      <bottom style="thin">
        <color theme="0" tint="-0.24994659260841701"/>
      </bottom>
      <diagonal/>
    </border>
    <border>
      <left style="thin">
        <color theme="0" tint="-0.24994659260841701"/>
      </left>
      <right style="double">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medium">
        <color auto="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double">
        <color indexed="64"/>
      </right>
      <top style="thin">
        <color indexed="64"/>
      </top>
      <bottom style="thin">
        <color indexed="64"/>
      </bottom>
      <diagonal/>
    </border>
    <border>
      <left style="thin">
        <color theme="0" tint="-0.24994659260841701"/>
      </left>
      <right style="double">
        <color auto="1"/>
      </right>
      <top/>
      <bottom style="thin">
        <color theme="0" tint="-0.24994659260841701"/>
      </bottom>
      <diagonal/>
    </border>
    <border>
      <left style="thin">
        <color theme="0" tint="-0.24994659260841701"/>
      </left>
      <right style="double">
        <color indexed="64"/>
      </right>
      <top style="thin">
        <color theme="0" tint="-0.24994659260841701"/>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top style="thin">
        <color indexed="64"/>
      </top>
      <bottom/>
      <diagonal/>
    </border>
    <border>
      <left style="double">
        <color indexed="64"/>
      </left>
      <right/>
      <top style="medium">
        <color indexed="64"/>
      </top>
      <bottom/>
      <diagonal/>
    </border>
    <border>
      <left style="thin">
        <color theme="1"/>
      </left>
      <right style="thin">
        <color theme="0" tint="-0.24994659260841701"/>
      </right>
      <top style="medium">
        <color indexed="64"/>
      </top>
      <bottom style="thin">
        <color theme="0" tint="-0.24994659260841701"/>
      </bottom>
      <diagonal/>
    </border>
    <border>
      <left style="thin">
        <color theme="0" tint="-0.24994659260841701"/>
      </left>
      <right style="double">
        <color indexed="64"/>
      </right>
      <top style="medium">
        <color indexed="64"/>
      </top>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indexed="64"/>
      </bottom>
      <diagonal/>
    </border>
    <border>
      <left style="thin">
        <color theme="0" tint="-0.24994659260841701"/>
      </left>
      <right/>
      <top/>
      <bottom style="thin">
        <color indexed="64"/>
      </bottom>
      <diagonal/>
    </border>
    <border>
      <left style="medium">
        <color indexed="64"/>
      </left>
      <right style="thin">
        <color theme="0" tint="-0.24994659260841701"/>
      </right>
      <top/>
      <bottom style="thin">
        <color indexed="64"/>
      </bottom>
      <diagonal/>
    </border>
    <border>
      <left style="thin">
        <color theme="0" tint="-0.24994659260841701"/>
      </left>
      <right style="double">
        <color indexed="64"/>
      </right>
      <top/>
      <bottom style="thin">
        <color indexed="64"/>
      </bottom>
      <diagonal/>
    </border>
    <border>
      <left style="double">
        <color indexed="64"/>
      </left>
      <right/>
      <top/>
      <bottom style="thin">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bottom style="medium">
        <color indexed="64"/>
      </bottom>
      <diagonal/>
    </border>
    <border>
      <left style="thin">
        <color theme="6" tint="-0.499984740745262"/>
      </left>
      <right style="thin">
        <color theme="6" tint="-0.499984740745262"/>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double">
        <color indexed="64"/>
      </right>
      <top/>
      <bottom/>
      <diagonal/>
    </border>
    <border>
      <left style="thin">
        <color theme="0" tint="-0.24994659260841701"/>
      </left>
      <right/>
      <top style="medium">
        <color indexed="64"/>
      </top>
      <bottom/>
      <diagonal/>
    </border>
    <border>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right style="thin">
        <color theme="0" tint="-0.24994659260841701"/>
      </right>
      <top style="medium">
        <color indexed="64"/>
      </top>
      <bottom style="thin">
        <color theme="0" tint="-0.24994659260841701"/>
      </bottom>
      <diagonal/>
    </border>
    <border>
      <left style="medium">
        <color indexed="64"/>
      </left>
      <right style="thin">
        <color theme="6" tint="-0.499984740745262"/>
      </right>
      <top/>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bottom/>
      <diagonal/>
    </border>
    <border>
      <left style="thin">
        <color theme="0" tint="-0.24994659260841701"/>
      </left>
      <right style="medium">
        <color auto="1"/>
      </right>
      <top/>
      <bottom/>
      <diagonal/>
    </border>
    <border>
      <left style="thin">
        <color indexed="64"/>
      </left>
      <right style="thin">
        <color theme="0" tint="-0.24994659260841701"/>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theme="6" tint="-0.499984740745262"/>
      </left>
      <right style="thin">
        <color theme="6" tint="-0.499984740745262"/>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double">
        <color indexed="64"/>
      </right>
      <top/>
      <bottom style="thin">
        <color indexed="64"/>
      </bottom>
      <diagonal/>
    </border>
    <border>
      <left style="double">
        <color indexed="64"/>
      </left>
      <right/>
      <top style="medium">
        <color indexed="64"/>
      </top>
      <bottom style="double">
        <color indexed="64"/>
      </bottom>
      <diagonal/>
    </border>
    <border>
      <left/>
      <right/>
      <top style="medium">
        <color auto="1"/>
      </top>
      <bottom style="double">
        <color auto="1"/>
      </bottom>
      <diagonal/>
    </border>
    <border>
      <left style="medium">
        <color indexed="64"/>
      </left>
      <right style="thin">
        <color rgb="FF3399FF"/>
      </right>
      <top style="medium">
        <color indexed="64"/>
      </top>
      <bottom style="double">
        <color indexed="64"/>
      </bottom>
      <diagonal/>
    </border>
    <border>
      <left style="thin">
        <color rgb="FF3399FF"/>
      </left>
      <right style="thin">
        <color rgb="FF3399FF"/>
      </right>
      <top style="medium">
        <color indexed="64"/>
      </top>
      <bottom style="double">
        <color indexed="64"/>
      </bottom>
      <diagonal/>
    </border>
    <border>
      <left/>
      <right/>
      <top/>
      <bottom style="double">
        <color indexed="64"/>
      </bottom>
      <diagonal/>
    </border>
    <border>
      <left style="thin">
        <color rgb="FF3399FF"/>
      </left>
      <right style="thin">
        <color rgb="FF3399FF"/>
      </right>
      <top/>
      <bottom style="double">
        <color indexed="64"/>
      </bottom>
      <diagonal/>
    </border>
    <border>
      <left/>
      <right style="double">
        <color indexed="64"/>
      </right>
      <top/>
      <bottom style="double">
        <color indexed="64"/>
      </bottom>
      <diagonal/>
    </border>
    <border>
      <left style="double">
        <color auto="1"/>
      </left>
      <right style="thin">
        <color theme="0" tint="-0.24994659260841701"/>
      </right>
      <top style="double">
        <color auto="1"/>
      </top>
      <bottom style="thin">
        <color auto="1"/>
      </bottom>
      <diagonal/>
    </border>
    <border>
      <left style="thin">
        <color theme="0" tint="-0.24994659260841701"/>
      </left>
      <right style="thin">
        <color theme="0" tint="-0.24994659260841701"/>
      </right>
      <top style="double">
        <color auto="1"/>
      </top>
      <bottom style="thin">
        <color auto="1"/>
      </bottom>
      <diagonal/>
    </border>
    <border>
      <left style="thin">
        <color theme="0" tint="-0.24994659260841701"/>
      </left>
      <right style="double">
        <color auto="1"/>
      </right>
      <top style="double">
        <color auto="1"/>
      </top>
      <bottom style="thin">
        <color auto="1"/>
      </bottom>
      <diagonal/>
    </border>
    <border>
      <left style="double">
        <color auto="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right/>
      <top style="medium">
        <color rgb="FF000000"/>
      </top>
      <bottom style="medium">
        <color rgb="FF000000"/>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thin">
        <color rgb="FFBFBFBF"/>
      </right>
      <top style="thin">
        <color rgb="FF000000"/>
      </top>
      <bottom/>
      <diagonal/>
    </border>
    <border>
      <left style="thin">
        <color rgb="FFBFBFBF"/>
      </left>
      <right/>
      <top style="medium">
        <color rgb="FF000000"/>
      </top>
      <bottom/>
      <diagonal/>
    </border>
    <border>
      <left style="medium">
        <color rgb="FF000000"/>
      </left>
      <right style="thin">
        <color rgb="FFBFBFBF"/>
      </right>
      <top style="medium">
        <color rgb="FF000000"/>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000000"/>
      </top>
      <bottom style="thin">
        <color rgb="FFBFBFBF"/>
      </bottom>
      <diagonal/>
    </border>
    <border>
      <left style="thin">
        <color rgb="FFBFBFBF"/>
      </left>
      <right/>
      <top/>
      <bottom style="thin">
        <color rgb="FFBFBFBF"/>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medium">
        <color rgb="FF000000"/>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n">
        <color rgb="FF000000"/>
      </left>
      <right style="thin">
        <color rgb="FFBFBFBF"/>
      </right>
      <top/>
      <bottom style="thin">
        <color rgb="FFBFBFBF"/>
      </bottom>
      <diagonal/>
    </border>
    <border>
      <left style="thin">
        <color rgb="FFBFBFBF"/>
      </left>
      <right style="thin">
        <color rgb="FFBFBFBF"/>
      </right>
      <top/>
      <bottom style="thin">
        <color rgb="FF000000"/>
      </bottom>
      <diagonal/>
    </border>
    <border>
      <left style="medium">
        <color rgb="FF000000"/>
      </left>
      <right style="thin">
        <color rgb="FFBFBFBF"/>
      </right>
      <top/>
      <bottom style="thin">
        <color rgb="FFBFBFBF"/>
      </bottom>
      <diagonal/>
    </border>
    <border>
      <left style="thin">
        <color rgb="FFBFBFBF"/>
      </left>
      <right style="thin">
        <color rgb="FFBFBFBF"/>
      </right>
      <top style="thin">
        <color rgb="FFBFBFBF"/>
      </top>
      <bottom style="thin">
        <color rgb="FF000000"/>
      </bottom>
      <diagonal/>
    </border>
    <border>
      <left style="thin">
        <color rgb="FFBFBFBF"/>
      </left>
      <right/>
      <top style="thin">
        <color rgb="FFBFBFBF"/>
      </top>
      <bottom style="thin">
        <color rgb="FF000000"/>
      </bottom>
      <diagonal/>
    </border>
    <border>
      <left style="thin">
        <color rgb="FF000000"/>
      </left>
      <right style="thin">
        <color rgb="FFBFBFBF"/>
      </right>
      <top style="thin">
        <color rgb="FF000000"/>
      </top>
      <bottom/>
      <diagonal/>
    </border>
    <border>
      <left style="thin">
        <color rgb="FFBFBFBF"/>
      </left>
      <right/>
      <top style="thin">
        <color rgb="FF000000"/>
      </top>
      <bottom/>
      <diagonal/>
    </border>
    <border>
      <left style="medium">
        <color rgb="FF000000"/>
      </left>
      <right style="thin">
        <color rgb="FFBFBFBF"/>
      </right>
      <top style="thin">
        <color rgb="FF000000"/>
      </top>
      <bottom/>
      <diagonal/>
    </border>
    <border>
      <left style="thin">
        <color rgb="FFBFBFBF"/>
      </left>
      <right/>
      <top style="thin">
        <color rgb="FF000000"/>
      </top>
      <bottom style="thin">
        <color rgb="FFBFBFBF"/>
      </bottom>
      <diagonal/>
    </border>
    <border>
      <left style="thin">
        <color rgb="FF000000"/>
      </left>
      <right style="thin">
        <color rgb="FFBFBFBF"/>
      </right>
      <top/>
      <bottom style="thin">
        <color rgb="FF000000"/>
      </bottom>
      <diagonal/>
    </border>
    <border>
      <left style="thin">
        <color rgb="FFBFBFBF"/>
      </left>
      <right/>
      <top/>
      <bottom style="thin">
        <color rgb="FF000000"/>
      </bottom>
      <diagonal/>
    </border>
    <border>
      <left style="medium">
        <color rgb="FF000000"/>
      </left>
      <right style="thin">
        <color rgb="FFBFBFBF"/>
      </right>
      <top/>
      <bottom style="thin">
        <color rgb="FF000000"/>
      </bottom>
      <diagonal/>
    </border>
    <border>
      <left style="thin">
        <color rgb="FFBFBFBF"/>
      </left>
      <right style="medium">
        <color rgb="FF000000"/>
      </right>
      <top style="thin">
        <color rgb="FF000000"/>
      </top>
      <bottom/>
      <diagonal/>
    </border>
    <border>
      <left style="thin">
        <color rgb="FFBFBFBF"/>
      </left>
      <right style="medium">
        <color rgb="FF000000"/>
      </right>
      <top/>
      <bottom/>
      <diagonal/>
    </border>
    <border>
      <left style="thin">
        <color rgb="FFBFBFBF"/>
      </left>
      <right style="medium">
        <color rgb="FF000000"/>
      </right>
      <top/>
      <bottom style="thin">
        <color rgb="FF000000"/>
      </bottom>
      <diagonal/>
    </border>
    <border>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top style="thin">
        <color rgb="FFBFBFBF"/>
      </top>
      <bottom/>
      <diagonal/>
    </border>
    <border>
      <left style="thin">
        <color rgb="FF000000"/>
      </left>
      <right style="thin">
        <color rgb="FFBFBFBF"/>
      </right>
      <top/>
      <bottom style="medium">
        <color rgb="FF000000"/>
      </bottom>
      <diagonal/>
    </border>
    <border>
      <left style="thin">
        <color rgb="FFBFBFBF"/>
      </left>
      <right style="thin">
        <color rgb="FFBFBFBF"/>
      </right>
      <top/>
      <bottom style="medium">
        <color rgb="FF000000"/>
      </bottom>
      <diagonal/>
    </border>
    <border>
      <left style="thin">
        <color rgb="FFBFBFBF"/>
      </left>
      <right/>
      <top/>
      <bottom style="medium">
        <color rgb="FF000000"/>
      </bottom>
      <diagonal/>
    </border>
    <border>
      <left style="medium">
        <color rgb="FF000000"/>
      </left>
      <right style="thin">
        <color rgb="FFBFBFBF"/>
      </right>
      <top/>
      <bottom style="medium">
        <color rgb="FF000000"/>
      </bottom>
      <diagonal/>
    </border>
    <border>
      <left style="thin">
        <color rgb="FFBFBFBF"/>
      </left>
      <right style="thin">
        <color rgb="FFBFBFBF"/>
      </right>
      <top style="thin">
        <color rgb="FFBFBFBF"/>
      </top>
      <bottom style="medium">
        <color rgb="FF000000"/>
      </bottom>
      <diagonal/>
    </border>
    <border>
      <left style="thin">
        <color rgb="FFBFBFBF"/>
      </left>
      <right/>
      <top style="thin">
        <color rgb="FFBFBFBF"/>
      </top>
      <bottom style="medium">
        <color rgb="FF000000"/>
      </bottom>
      <diagonal/>
    </border>
    <border>
      <left style="thin">
        <color rgb="FF4F6128"/>
      </left>
      <right style="thin">
        <color rgb="FF4F6128"/>
      </right>
      <top style="medium">
        <color rgb="FF000000"/>
      </top>
      <bottom style="medium">
        <color rgb="FF000000"/>
      </bottom>
      <diagonal/>
    </border>
    <border>
      <left style="thin">
        <color rgb="FFBFBFBF"/>
      </left>
      <right style="medium">
        <color rgb="FF000000"/>
      </right>
      <top style="medium">
        <color rgb="FF000000"/>
      </top>
      <bottom/>
      <diagonal/>
    </border>
    <border>
      <left style="thin">
        <color rgb="FFBFBFBF"/>
      </left>
      <right style="thin">
        <color rgb="FFBFBFBF"/>
      </right>
      <top style="medium">
        <color rgb="FF000000"/>
      </top>
      <bottom style="thin">
        <color rgb="FFBFBFBF"/>
      </bottom>
      <diagonal/>
    </border>
    <border>
      <left/>
      <right style="thin">
        <color rgb="FFBFBFBF"/>
      </right>
      <top/>
      <bottom/>
      <diagonal/>
    </border>
    <border>
      <left style="thin">
        <color rgb="FFBFBFBF"/>
      </left>
      <right style="medium">
        <color rgb="FF000000"/>
      </right>
      <top/>
      <bottom style="medium">
        <color rgb="FF000000"/>
      </bottom>
      <diagonal/>
    </border>
    <border>
      <left style="thin">
        <color rgb="FF4F6128"/>
      </left>
      <right style="thin">
        <color rgb="FF4F6128"/>
      </right>
      <top/>
      <bottom style="medium">
        <color rgb="FF000000"/>
      </bottom>
      <diagonal/>
    </border>
    <border>
      <left style="thin">
        <color rgb="FF4F6128"/>
      </left>
      <right/>
      <top style="medium">
        <color rgb="FF000000"/>
      </top>
      <bottom style="medium">
        <color rgb="FF000000"/>
      </bottom>
      <diagonal/>
    </border>
    <border>
      <left/>
      <right/>
      <top/>
      <bottom style="thin">
        <color rgb="FF000000"/>
      </bottom>
      <diagonal/>
    </border>
    <border>
      <left style="thin">
        <color theme="8"/>
      </left>
      <right style="medium">
        <color indexed="64"/>
      </right>
      <top style="medium">
        <color indexed="64"/>
      </top>
      <bottom style="thin">
        <color theme="8"/>
      </bottom>
      <diagonal/>
    </border>
    <border>
      <left style="thin">
        <color indexed="64"/>
      </left>
      <right/>
      <top style="medium">
        <color indexed="64"/>
      </top>
      <bottom style="medium">
        <color indexed="64"/>
      </bottom>
      <diagonal/>
    </border>
    <border>
      <left/>
      <right style="double">
        <color indexed="64"/>
      </right>
      <top/>
      <bottom style="medium">
        <color indexed="64"/>
      </bottom>
      <diagonal/>
    </border>
    <border>
      <left/>
      <right style="thin">
        <color rgb="FF3399FF"/>
      </right>
      <top style="medium">
        <color indexed="64"/>
      </top>
      <bottom style="double">
        <color indexed="64"/>
      </bottom>
      <diagonal/>
    </border>
    <border>
      <left style="thin">
        <color theme="8"/>
      </left>
      <right style="medium">
        <color indexed="64"/>
      </right>
      <top style="thin">
        <color theme="8"/>
      </top>
      <bottom style="medium">
        <color indexed="64"/>
      </bottom>
      <diagonal/>
    </border>
    <border>
      <left style="double">
        <color indexed="64"/>
      </left>
      <right style="thin">
        <color theme="1"/>
      </right>
      <top style="medium">
        <color indexed="64"/>
      </top>
      <bottom/>
      <diagonal/>
    </border>
    <border>
      <left style="double">
        <color indexed="64"/>
      </left>
      <right style="thin">
        <color theme="1"/>
      </right>
      <top/>
      <bottom/>
      <diagonal/>
    </border>
    <border>
      <left style="double">
        <color indexed="64"/>
      </left>
      <right style="thin">
        <color theme="1"/>
      </right>
      <top/>
      <bottom style="thin">
        <color indexed="64"/>
      </bottom>
      <diagonal/>
    </border>
    <border>
      <left style="double">
        <color indexed="64"/>
      </left>
      <right style="thin">
        <color theme="1"/>
      </right>
      <top style="thin">
        <color indexed="64"/>
      </top>
      <bottom/>
      <diagonal/>
    </border>
    <border>
      <left style="thin">
        <color indexed="64"/>
      </left>
      <right style="thin">
        <color theme="0" tint="-0.24994659260841701"/>
      </right>
      <top/>
      <bottom style="thin">
        <color indexed="64"/>
      </bottom>
      <diagonal/>
    </border>
    <border>
      <left style="thin">
        <color theme="1"/>
      </left>
      <right style="thin">
        <color theme="0" tint="-0.24994659260841701"/>
      </right>
      <top style="thin">
        <color indexed="64"/>
      </top>
      <bottom/>
      <diagonal/>
    </border>
    <border>
      <left style="thin">
        <color theme="1"/>
      </left>
      <right style="thin">
        <color theme="0" tint="-0.24994659260841701"/>
      </right>
      <top/>
      <bottom/>
      <diagonal/>
    </border>
    <border>
      <left style="thin">
        <color theme="1"/>
      </left>
      <right style="thin">
        <color theme="0" tint="-0.24994659260841701"/>
      </right>
      <top/>
      <bottom style="thin">
        <color indexed="64"/>
      </bottom>
      <diagonal/>
    </border>
    <border>
      <left style="thin">
        <color theme="0" tint="-0.24994659260841701"/>
      </left>
      <right style="medium">
        <color indexed="64"/>
      </right>
      <top style="thin">
        <color indexed="64"/>
      </top>
      <bottom/>
      <diagonal/>
    </border>
    <border>
      <left style="thin">
        <color theme="0" tint="-0.24994659260841701"/>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medium">
        <color theme="1"/>
      </bottom>
      <diagonal/>
    </border>
    <border>
      <left style="double">
        <color indexed="64"/>
      </left>
      <right style="thin">
        <color rgb="FF000000"/>
      </right>
      <top style="medium">
        <color theme="1"/>
      </top>
      <bottom/>
      <diagonal/>
    </border>
    <border>
      <left style="thin">
        <color rgb="FFCCCCCC"/>
      </left>
      <right/>
      <top/>
      <bottom/>
      <diagonal/>
    </border>
    <border>
      <left style="thin">
        <color rgb="FFCCCCCC"/>
      </left>
      <right style="thin">
        <color rgb="FFBFBFBF"/>
      </right>
      <top style="thin">
        <color rgb="FFBFBFBF"/>
      </top>
      <bottom style="thin">
        <color rgb="FFBFBFBF"/>
      </bottom>
      <diagonal/>
    </border>
    <border>
      <left style="thin">
        <color rgb="FFBFBFBF"/>
      </left>
      <right style="double">
        <color indexed="64"/>
      </right>
      <top style="thin">
        <color rgb="FF000000"/>
      </top>
      <bottom/>
      <diagonal/>
    </border>
    <border>
      <left style="double">
        <color indexed="64"/>
      </left>
      <right style="thin">
        <color rgb="FF000000"/>
      </right>
      <top/>
      <bottom style="thin">
        <color indexed="64"/>
      </bottom>
      <diagonal/>
    </border>
    <border>
      <left style="thin">
        <color rgb="FFBFBFBF"/>
      </left>
      <right style="double">
        <color indexed="64"/>
      </right>
      <top/>
      <bottom/>
      <diagonal/>
    </border>
    <border>
      <left style="double">
        <color indexed="64"/>
      </left>
      <right style="thin">
        <color rgb="FF000000"/>
      </right>
      <top style="thin">
        <color indexed="64"/>
      </top>
      <bottom/>
      <diagonal/>
    </border>
    <border>
      <left style="thin">
        <color rgb="FFCCCCCC"/>
      </left>
      <right style="thin">
        <color rgb="FFBFBFBF"/>
      </right>
      <top style="thin">
        <color rgb="FFCCCCCC"/>
      </top>
      <bottom style="thin">
        <color rgb="FFBFBFBF"/>
      </bottom>
      <diagonal/>
    </border>
    <border>
      <left style="double">
        <color indexed="64"/>
      </left>
      <right style="thin">
        <color rgb="FF000000"/>
      </right>
      <top/>
      <bottom/>
      <diagonal/>
    </border>
    <border>
      <left style="thin">
        <color rgb="FFBFBFBF"/>
      </left>
      <right style="thin">
        <color rgb="FFBFBFBF"/>
      </right>
      <top style="thin">
        <color rgb="FFBFBFBF"/>
      </top>
      <bottom style="thin">
        <color rgb="FFB7B7B7"/>
      </bottom>
      <diagonal/>
    </border>
    <border>
      <left style="medium">
        <color rgb="FF000000"/>
      </left>
      <right style="thin">
        <color rgb="FFBFBFBF"/>
      </right>
      <top/>
      <bottom style="thin">
        <color indexed="64"/>
      </bottom>
      <diagonal/>
    </border>
    <border>
      <left style="thin">
        <color rgb="FFBFBFBF"/>
      </left>
      <right style="thin">
        <color rgb="FFBFBFBF"/>
      </right>
      <top/>
      <bottom style="thin">
        <color indexed="64"/>
      </bottom>
      <diagonal/>
    </border>
    <border>
      <left style="thin">
        <color rgb="FFBFBFBF"/>
      </left>
      <right style="thin">
        <color rgb="FFBFBFBF"/>
      </right>
      <top style="thin">
        <color rgb="FFBFBFBF"/>
      </top>
      <bottom style="thin">
        <color indexed="64"/>
      </bottom>
      <diagonal/>
    </border>
    <border>
      <left style="thin">
        <color rgb="FFBFBFBF"/>
      </left>
      <right style="double">
        <color indexed="64"/>
      </right>
      <top/>
      <bottom style="thin">
        <color rgb="FF000000"/>
      </bottom>
      <diagonal/>
    </border>
    <border>
      <left style="thin">
        <color rgb="FFBFBFBF"/>
      </left>
      <right style="thin">
        <color rgb="FFBFBFBF"/>
      </right>
      <top/>
      <bottom style="thin">
        <color rgb="FFB7B7B7"/>
      </bottom>
      <diagonal/>
    </border>
    <border>
      <left/>
      <right style="thin">
        <color rgb="FFBFBFBF"/>
      </right>
      <top/>
      <bottom style="thin">
        <color rgb="FFB7B7B7"/>
      </bottom>
      <diagonal/>
    </border>
    <border>
      <left/>
      <right/>
      <top/>
      <bottom style="thin">
        <color rgb="FFB7B7B7"/>
      </bottom>
      <diagonal/>
    </border>
    <border>
      <left/>
      <right style="thin">
        <color rgb="FFBFBFBF"/>
      </right>
      <top style="thin">
        <color rgb="FF000000"/>
      </top>
      <bottom style="thin">
        <color rgb="FFB7B7B7"/>
      </bottom>
      <diagonal/>
    </border>
    <border>
      <left style="thin">
        <color rgb="FFBFBFBF"/>
      </left>
      <right style="thin">
        <color rgb="FFBFBFBF"/>
      </right>
      <top style="thin">
        <color rgb="FF000000"/>
      </top>
      <bottom style="thin">
        <color rgb="FFB7B7B7"/>
      </bottom>
      <diagonal/>
    </border>
    <border>
      <left/>
      <right style="thin">
        <color rgb="FFBFBFBF"/>
      </right>
      <top style="thin">
        <color rgb="FF000000"/>
      </top>
      <bottom style="thin">
        <color rgb="FFBFBFBF"/>
      </bottom>
      <diagonal/>
    </border>
    <border>
      <left style="thin">
        <color rgb="FFBFBFBF"/>
      </left>
      <right style="thin">
        <color rgb="FFBFBFBF"/>
      </right>
      <top/>
      <bottom style="thin">
        <color rgb="FFCCCCCC"/>
      </bottom>
      <diagonal/>
    </border>
    <border>
      <left style="thin">
        <color rgb="FFBFBFBF"/>
      </left>
      <right style="thin">
        <color rgb="FFBFBFBF"/>
      </right>
      <top style="thin">
        <color indexed="64"/>
      </top>
      <bottom style="thin">
        <color rgb="FFBFBFBF"/>
      </bottom>
      <diagonal/>
    </border>
    <border>
      <left style="thin">
        <color rgb="FFBFBFBF"/>
      </left>
      <right style="thin">
        <color rgb="FFBFBFBF"/>
      </right>
      <top style="thin">
        <color rgb="FFBFBFBF"/>
      </top>
      <bottom style="thin">
        <color rgb="FFCCCCCC"/>
      </bottom>
      <diagonal/>
    </border>
    <border>
      <left style="thin">
        <color rgb="FFCCCCCC"/>
      </left>
      <right style="double">
        <color indexed="64"/>
      </right>
      <top style="thin">
        <color rgb="FF000000"/>
      </top>
      <bottom/>
      <diagonal/>
    </border>
    <border>
      <left style="thin">
        <color rgb="FFCCCCCC"/>
      </left>
      <right style="double">
        <color indexed="64"/>
      </right>
      <top/>
      <bottom/>
      <diagonal/>
    </border>
    <border>
      <left style="thin">
        <color rgb="FFBFBFBF"/>
      </left>
      <right/>
      <top style="thin">
        <color rgb="FFBFBFBF"/>
      </top>
      <bottom style="thin">
        <color rgb="FFB7B7B7"/>
      </bottom>
      <diagonal/>
    </border>
    <border>
      <left style="thin">
        <color rgb="FFB7B7B7"/>
      </left>
      <right/>
      <top/>
      <bottom style="thin">
        <color rgb="FFB7B7B7"/>
      </bottom>
      <diagonal/>
    </border>
    <border>
      <left/>
      <right style="thin">
        <color rgb="FFBFBFBF"/>
      </right>
      <top/>
      <bottom style="thin">
        <color rgb="FF000000"/>
      </bottom>
      <diagonal/>
    </border>
    <border>
      <left style="thin">
        <color rgb="FFCCCCCC"/>
      </left>
      <right style="double">
        <color indexed="64"/>
      </right>
      <top/>
      <bottom style="thin">
        <color rgb="FF000000"/>
      </bottom>
      <diagonal/>
    </border>
    <border>
      <left/>
      <right/>
      <top/>
      <bottom style="thin">
        <color rgb="FFCCCCCC"/>
      </bottom>
      <diagonal/>
    </border>
    <border>
      <left style="thin">
        <color rgb="FF000000"/>
      </left>
      <right style="thin">
        <color rgb="FFBFBFBF"/>
      </right>
      <top/>
      <bottom style="medium">
        <color indexed="64"/>
      </bottom>
      <diagonal/>
    </border>
    <border>
      <left style="thin">
        <color rgb="FFBFBFBF"/>
      </left>
      <right style="thin">
        <color rgb="FFBFBFBF"/>
      </right>
      <top/>
      <bottom style="medium">
        <color indexed="64"/>
      </bottom>
      <diagonal/>
    </border>
    <border>
      <left style="thin">
        <color rgb="FFBFBFBF"/>
      </left>
      <right style="medium">
        <color rgb="FF000000"/>
      </right>
      <top/>
      <bottom style="medium">
        <color indexed="64"/>
      </bottom>
      <diagonal/>
    </border>
    <border>
      <left style="medium">
        <color rgb="FF000000"/>
      </left>
      <right style="thin">
        <color rgb="FFBFBFBF"/>
      </right>
      <top/>
      <bottom style="medium">
        <color indexed="64"/>
      </bottom>
      <diagonal/>
    </border>
    <border>
      <left style="thin">
        <color rgb="FFBFBFBF"/>
      </left>
      <right style="thin">
        <color rgb="FFBFBFBF"/>
      </right>
      <top style="thin">
        <color rgb="FFBFBFBF"/>
      </top>
      <bottom style="medium">
        <color indexed="64"/>
      </bottom>
      <diagonal/>
    </border>
    <border>
      <left style="thin">
        <color rgb="FFBFBFBF"/>
      </left>
      <right style="double">
        <color indexed="64"/>
      </right>
      <top/>
      <bottom style="medium">
        <color indexed="64"/>
      </bottom>
      <diagonal/>
    </border>
    <border>
      <left style="thin">
        <color theme="0" tint="-0.24994659260841701"/>
      </left>
      <right style="medium">
        <color indexed="64"/>
      </right>
      <top style="medium">
        <color indexed="64"/>
      </top>
      <bottom/>
      <diagonal/>
    </border>
    <border>
      <left style="medium">
        <color indexed="64"/>
      </left>
      <right style="thin">
        <color theme="0" tint="-0.24994659260841701"/>
      </right>
      <top style="medium">
        <color indexed="64"/>
      </top>
      <bottom/>
      <diagonal/>
    </border>
    <border>
      <left style="double">
        <color indexed="64"/>
      </left>
      <right style="thin">
        <color rgb="FF000000"/>
      </right>
      <top style="medium">
        <color indexed="64"/>
      </top>
      <bottom/>
      <diagonal/>
    </border>
    <border>
      <left style="thin">
        <color rgb="FFBFBFBF"/>
      </left>
      <right style="double">
        <color indexed="64"/>
      </right>
      <top style="medium">
        <color rgb="FF000000"/>
      </top>
      <bottom/>
      <diagonal/>
    </border>
    <border>
      <left style="thin">
        <color theme="0" tint="-0.24994659260841701"/>
      </left>
      <right style="thin">
        <color rgb="FFBFBFBF"/>
      </right>
      <top/>
      <bottom style="thin">
        <color indexed="64"/>
      </bottom>
      <diagonal/>
    </border>
    <border>
      <left style="thin">
        <color rgb="FFBFBFBF"/>
      </left>
      <right style="double">
        <color indexed="64"/>
      </right>
      <top style="thin">
        <color indexed="64"/>
      </top>
      <bottom/>
      <diagonal/>
    </border>
    <border>
      <left style="thin">
        <color rgb="FFBFBFBF"/>
      </left>
      <right/>
      <top/>
      <bottom style="medium">
        <color indexed="64"/>
      </bottom>
      <diagonal/>
    </border>
    <border>
      <left style="thin">
        <color theme="1"/>
      </left>
      <right style="thin">
        <color theme="0" tint="-0.24994659260841701"/>
      </right>
      <top style="medium">
        <color indexed="64"/>
      </top>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medium">
        <color indexed="64"/>
      </bottom>
      <diagonal/>
    </border>
    <border>
      <left/>
      <right style="double">
        <color indexed="64"/>
      </right>
      <top style="medium">
        <color indexed="64"/>
      </top>
      <bottom style="double">
        <color indexed="64"/>
      </bottom>
      <diagonal/>
    </border>
    <border>
      <left style="double">
        <color indexed="64"/>
      </left>
      <right style="thin">
        <color theme="0" tint="-0.24994659260841701"/>
      </right>
      <top style="thin">
        <color theme="0" tint="-0.24994659260841701"/>
      </top>
      <bottom/>
      <diagonal/>
    </border>
    <border>
      <left style="double">
        <color indexed="64"/>
      </left>
      <right style="thin">
        <color theme="0" tint="-0.24994659260841701"/>
      </right>
      <top style="thin">
        <color theme="0" tint="-0.24994659260841701"/>
      </top>
      <bottom style="thin">
        <color indexed="64"/>
      </bottom>
      <diagonal/>
    </border>
    <border>
      <left style="double">
        <color auto="1"/>
      </left>
      <right style="thin">
        <color theme="0" tint="-0.24994659260841701"/>
      </right>
      <top/>
      <bottom style="thin">
        <color theme="0" tint="-0.24994659260841701"/>
      </bottom>
      <diagonal/>
    </border>
    <border>
      <left style="thin">
        <color rgb="FFBFBFBF"/>
      </left>
      <right style="double">
        <color auto="1"/>
      </right>
      <top style="thin">
        <color theme="0" tint="-0.24994659260841701"/>
      </top>
      <bottom style="thin">
        <color rgb="FFBFBFBF"/>
      </bottom>
      <diagonal/>
    </border>
    <border>
      <left style="double">
        <color indexed="64"/>
      </left>
      <right style="thin">
        <color theme="1"/>
      </right>
      <top/>
      <bottom style="medium">
        <color indexed="64"/>
      </bottom>
      <diagonal/>
    </border>
    <border>
      <left style="medium">
        <color auto="1"/>
      </left>
      <right style="thin">
        <color theme="0" tint="-0.24994659260841701"/>
      </right>
      <top style="thin">
        <color theme="0" tint="-0.24994659260841701"/>
      </top>
      <bottom style="medium">
        <color indexed="64"/>
      </bottom>
      <diagonal/>
    </border>
    <border>
      <left style="thin">
        <color theme="0" tint="-0.24994659260841701"/>
      </left>
      <right style="double">
        <color indexed="64"/>
      </right>
      <top style="thin">
        <color theme="0" tint="-0.24994659260841701"/>
      </top>
      <bottom style="medium">
        <color indexed="64"/>
      </bottom>
      <diagonal/>
    </border>
    <border>
      <left style="thin">
        <color rgb="FF000000"/>
      </left>
      <right style="thin">
        <color rgb="FFBFBFBF"/>
      </right>
      <top/>
      <bottom style="thin">
        <color indexed="64"/>
      </bottom>
      <diagonal/>
    </border>
    <border>
      <left style="thin">
        <color rgb="FFBFBFBF"/>
      </left>
      <right/>
      <top/>
      <bottom style="thin">
        <color indexed="64"/>
      </bottom>
      <diagonal/>
    </border>
    <border>
      <left style="thin">
        <color rgb="FFBFBFBF"/>
      </left>
      <right style="medium">
        <color rgb="FF000000"/>
      </right>
      <top/>
      <bottom style="thin">
        <color indexed="64"/>
      </bottom>
      <diagonal/>
    </border>
    <border>
      <left style="thin">
        <color rgb="FFBFBFBF"/>
      </left>
      <right/>
      <top style="thin">
        <color rgb="FFBFBFBF"/>
      </top>
      <bottom style="thin">
        <color indexed="64"/>
      </bottom>
      <diagonal/>
    </border>
    <border>
      <left style="thin">
        <color rgb="FFBFBFBF"/>
      </left>
      <right style="thin">
        <color rgb="FFBFBFBF"/>
      </right>
      <top style="thin">
        <color indexed="64"/>
      </top>
      <bottom/>
      <diagonal/>
    </border>
    <border>
      <left style="thin">
        <color rgb="FFBFBFBF"/>
      </left>
      <right/>
      <top style="thin">
        <color indexed="64"/>
      </top>
      <bottom style="thin">
        <color rgb="FFBFBFBF"/>
      </bottom>
      <diagonal/>
    </border>
    <border>
      <left style="thin">
        <color theme="0" tint="-0.24994659260841701"/>
      </left>
      <right style="thin">
        <color theme="0" tint="-0.24994659260841701"/>
      </right>
      <top style="medium">
        <color rgb="FF000000"/>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rgb="FF000000"/>
      </bottom>
      <diagonal/>
    </border>
    <border>
      <left style="thin">
        <color rgb="FFBFBFBF"/>
      </left>
      <right/>
      <top style="thin">
        <color indexed="64"/>
      </top>
      <bottom/>
      <diagonal/>
    </border>
    <border>
      <left style="thin">
        <color rgb="FFBFBFBF"/>
      </left>
      <right style="medium">
        <color rgb="FF000000"/>
      </right>
      <top style="thin">
        <color indexed="64"/>
      </top>
      <bottom/>
      <diagonal/>
    </border>
    <border>
      <left style="medium">
        <color rgb="FF000000"/>
      </left>
      <right style="thin">
        <color rgb="FFBFBFBF"/>
      </right>
      <top style="thin">
        <color indexed="64"/>
      </top>
      <bottom/>
      <diagonal/>
    </border>
    <border>
      <left style="thin">
        <color theme="0" tint="-0.24994659260841701"/>
      </left>
      <right style="thin">
        <color rgb="FFBFBFBF"/>
      </right>
      <top style="medium">
        <color rgb="FF000000"/>
      </top>
      <bottom style="thin">
        <color rgb="FFBFBFBF"/>
      </bottom>
      <diagonal/>
    </border>
    <border>
      <left style="thin">
        <color theme="0" tint="-0.24994659260841701"/>
      </left>
      <right style="thin">
        <color rgb="FFBFBFBF"/>
      </right>
      <top style="thin">
        <color rgb="FFBFBFBF"/>
      </top>
      <bottom style="thin">
        <color rgb="FFBFBFBF"/>
      </bottom>
      <diagonal/>
    </border>
    <border>
      <left style="thin">
        <color theme="0" tint="-0.24994659260841701"/>
      </left>
      <right style="thin">
        <color rgb="FFBFBFBF"/>
      </right>
      <top style="thin">
        <color rgb="FF000000"/>
      </top>
      <bottom style="thin">
        <color rgb="FFBFBFBF"/>
      </bottom>
      <diagonal/>
    </border>
    <border>
      <left style="thin">
        <color theme="0" tint="-0.24994659260841701"/>
      </left>
      <right style="thin">
        <color rgb="FFBFBFBF"/>
      </right>
      <top style="thin">
        <color rgb="FFBFBFBF"/>
      </top>
      <bottom style="thin">
        <color rgb="FF000000"/>
      </bottom>
      <diagonal/>
    </border>
    <border>
      <left style="thin">
        <color theme="0" tint="-0.24994659260841701"/>
      </left>
      <right style="thin">
        <color rgb="FFBFBFBF"/>
      </right>
      <top/>
      <bottom style="thin">
        <color rgb="FFBFBFBF"/>
      </bottom>
      <diagonal/>
    </border>
    <border>
      <left style="thin">
        <color theme="0" tint="-0.24994659260841701"/>
      </left>
      <right style="thin">
        <color rgb="FFBFBFBF"/>
      </right>
      <top style="thin">
        <color rgb="FFBFBFBF"/>
      </top>
      <bottom style="thin">
        <color indexed="64"/>
      </bottom>
      <diagonal/>
    </border>
    <border>
      <left style="thin">
        <color theme="0" tint="-0.24994659260841701"/>
      </left>
      <right style="thin">
        <color rgb="FFBFBFBF"/>
      </right>
      <top/>
      <bottom/>
      <diagonal/>
    </border>
    <border>
      <left style="thin">
        <color theme="0" tint="-0.24994659260841701"/>
      </left>
      <right style="thin">
        <color rgb="FFBFBFBF"/>
      </right>
      <top style="thin">
        <color rgb="FFBFBFBF"/>
      </top>
      <bottom/>
      <diagonal/>
    </border>
    <border>
      <left style="thin">
        <color theme="0" tint="-0.24994659260841701"/>
      </left>
      <right style="thin">
        <color rgb="FFBFBFBF"/>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BFBFBF"/>
      </right>
      <top style="thin">
        <color rgb="FF000000"/>
      </top>
      <bottom/>
      <diagonal/>
    </border>
    <border>
      <left style="thin">
        <color theme="0" tint="-0.24994659260841701"/>
      </left>
      <right style="thin">
        <color theme="0" tint="-0.24994659260841701"/>
      </right>
      <top style="thin">
        <color rgb="FF000000"/>
      </top>
      <bottom/>
      <diagonal/>
    </border>
    <border>
      <left style="thin">
        <color theme="0" tint="-0.24994659260841701"/>
      </left>
      <right/>
      <top style="double">
        <color auto="1"/>
      </top>
      <bottom style="thin">
        <color auto="1"/>
      </bottom>
      <diagonal/>
    </border>
    <border>
      <left style="medium">
        <color theme="1"/>
      </left>
      <right style="thin">
        <color theme="0" tint="-0.24994659260841701"/>
      </right>
      <top style="medium">
        <color indexed="64"/>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diagonal/>
    </border>
    <border>
      <left style="medium">
        <color theme="1"/>
      </left>
      <right style="thin">
        <color theme="0" tint="-0.24994659260841701"/>
      </right>
      <top style="thin">
        <color indexed="64"/>
      </top>
      <bottom style="thin">
        <color theme="0" tint="-0.24994659260841701"/>
      </bottom>
      <diagonal/>
    </border>
    <border>
      <left style="medium">
        <color theme="1"/>
      </left>
      <right style="thin">
        <color theme="0" tint="-0.24994659260841701"/>
      </right>
      <top style="thin">
        <color theme="0" tint="-0.24994659260841701"/>
      </top>
      <bottom style="thin">
        <color indexed="64"/>
      </bottom>
      <diagonal/>
    </border>
    <border>
      <left style="medium">
        <color theme="1"/>
      </left>
      <right style="thin">
        <color theme="0" tint="-0.24994659260841701"/>
      </right>
      <top/>
      <bottom style="thin">
        <color theme="0" tint="-0.24994659260841701"/>
      </bottom>
      <diagonal/>
    </border>
    <border>
      <left style="medium">
        <color theme="1"/>
      </left>
      <right style="thin">
        <color theme="0" tint="-0.24994659260841701"/>
      </right>
      <top style="thin">
        <color theme="0" tint="-0.24994659260841701"/>
      </top>
      <bottom style="medium">
        <color indexed="64"/>
      </bottom>
      <diagonal/>
    </border>
    <border>
      <left style="medium">
        <color theme="1"/>
      </left>
      <right style="thin">
        <color theme="0" tint="-0.24994659260841701"/>
      </right>
      <top/>
      <bottom/>
      <diagonal/>
    </border>
    <border>
      <left style="medium">
        <color theme="1"/>
      </left>
      <right style="thin">
        <color theme="0" tint="-0.24994659260841701"/>
      </right>
      <top style="thin">
        <color indexed="64"/>
      </top>
      <bottom style="thin">
        <color indexed="64"/>
      </bottom>
      <diagonal/>
    </border>
    <border>
      <left style="medium">
        <color theme="1"/>
      </left>
      <right style="thin">
        <color theme="0" tint="-0.24994659260841701"/>
      </right>
      <top/>
      <bottom style="medium">
        <color indexed="64"/>
      </bottom>
      <diagonal/>
    </border>
    <border>
      <left style="thin">
        <color theme="0" tint="-0.24994659260841701"/>
      </left>
      <right style="medium">
        <color theme="1"/>
      </right>
      <top style="thin">
        <color indexed="64"/>
      </top>
      <bottom/>
      <diagonal/>
    </border>
    <border>
      <left style="thin">
        <color theme="0" tint="-0.24994659260841701"/>
      </left>
      <right style="medium">
        <color theme="1"/>
      </right>
      <top/>
      <bottom/>
      <diagonal/>
    </border>
    <border>
      <left style="thin">
        <color theme="0" tint="-0.24994659260841701"/>
      </left>
      <right style="medium">
        <color theme="1"/>
      </right>
      <top/>
      <bottom style="thin">
        <color indexed="64"/>
      </bottom>
      <diagonal/>
    </border>
    <border>
      <left style="thin">
        <color theme="0" tint="-0.24994659260841701"/>
      </left>
      <right style="medium">
        <color theme="1"/>
      </right>
      <top/>
      <bottom style="medium">
        <color indexed="64"/>
      </bottom>
      <diagonal/>
    </border>
    <border>
      <left style="medium">
        <color theme="1"/>
      </left>
      <right style="thin">
        <color theme="0" tint="-0.24994659260841701"/>
      </right>
      <top style="thin">
        <color indexed="64"/>
      </top>
      <bottom/>
      <diagonal/>
    </border>
    <border>
      <left style="thin">
        <color indexed="64"/>
      </left>
      <right style="thin">
        <color theme="0" tint="-0.24994659260841701"/>
      </right>
      <top style="medium">
        <color indexed="64"/>
      </top>
      <bottom style="medium">
        <color indexed="64"/>
      </bottom>
      <diagonal/>
    </border>
    <border>
      <left style="double">
        <color indexed="64"/>
      </left>
      <right style="thin">
        <color indexed="64"/>
      </right>
      <top style="thin">
        <color indexed="64"/>
      </top>
      <bottom/>
      <diagonal/>
    </border>
    <border>
      <left style="thin">
        <color theme="0" tint="-0.24994659260841701"/>
      </left>
      <right style="thin">
        <color rgb="FFBFBFBF"/>
      </right>
      <top style="thin">
        <color indexed="64"/>
      </top>
      <bottom style="thin">
        <color rgb="FFBFBFBF"/>
      </bottom>
      <diagonal/>
    </border>
    <border>
      <left style="thin">
        <color theme="0" tint="-0.24994659260841701"/>
      </left>
      <right style="thin">
        <color rgb="FFBFBFBF"/>
      </right>
      <top style="thin">
        <color rgb="FFBFBFBF"/>
      </top>
      <bottom style="medium">
        <color indexed="64"/>
      </bottom>
      <diagonal/>
    </border>
    <border>
      <left style="double">
        <color indexed="64"/>
      </left>
      <right/>
      <top style="medium">
        <color theme="1"/>
      </top>
      <bottom/>
      <diagonal/>
    </border>
    <border>
      <left style="thin">
        <color rgb="FFBFBFBF"/>
      </left>
      <right/>
      <top style="thin">
        <color rgb="FFBFBFBF"/>
      </top>
      <bottom style="medium">
        <color indexed="64"/>
      </bottom>
      <diagonal/>
    </border>
    <border>
      <left/>
      <right style="thin">
        <color rgb="FFBFBFBF"/>
      </right>
      <top style="medium">
        <color rgb="FF000000"/>
      </top>
      <bottom style="thin">
        <color rgb="FFBFBFBF"/>
      </bottom>
      <diagonal/>
    </border>
    <border>
      <left/>
      <right/>
      <top style="medium">
        <color rgb="FF000000"/>
      </top>
      <bottom/>
      <diagonal/>
    </border>
    <border>
      <left style="thin">
        <color rgb="FF4F6128"/>
      </left>
      <right style="thin">
        <color rgb="FF4F6128"/>
      </right>
      <top style="medium">
        <color rgb="FF000000"/>
      </top>
      <bottom/>
      <diagonal/>
    </border>
    <border>
      <left style="thin">
        <color rgb="FF4F6128"/>
      </left>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BFBFBF"/>
      </left>
      <right style="thin">
        <color rgb="FFBFBFBF"/>
      </right>
      <top style="thin">
        <color indexed="64"/>
      </top>
      <bottom style="thin">
        <color indexed="64"/>
      </bottom>
      <diagonal/>
    </border>
    <border>
      <left style="thin">
        <color rgb="FF4F6128"/>
      </left>
      <right/>
      <top/>
      <bottom style="medium">
        <color rgb="FF000000"/>
      </bottom>
      <diagonal/>
    </border>
    <border>
      <left style="double">
        <color indexed="64"/>
      </left>
      <right/>
      <top/>
      <bottom style="medium">
        <color rgb="FF000000"/>
      </bottom>
      <diagonal/>
    </border>
    <border>
      <left style="thin">
        <color rgb="FFBFBFBF"/>
      </left>
      <right style="double">
        <color indexed="64"/>
      </right>
      <top/>
      <bottom style="thin">
        <color indexed="64"/>
      </bottom>
      <diagonal/>
    </border>
    <border>
      <left/>
      <right style="double">
        <color indexed="64"/>
      </right>
      <top/>
      <bottom style="medium">
        <color rgb="FF000000"/>
      </bottom>
      <diagonal/>
    </border>
    <border>
      <left/>
      <right style="double">
        <color indexed="64"/>
      </right>
      <top style="medium">
        <color rgb="FF000000"/>
      </top>
      <bottom style="medium">
        <color rgb="FF000000"/>
      </bottom>
      <diagonal/>
    </border>
    <border>
      <left/>
      <right style="double">
        <color indexed="64"/>
      </right>
      <top style="medium">
        <color rgb="FF000000"/>
      </top>
      <bottom/>
      <diagonal/>
    </border>
    <border>
      <left/>
      <right/>
      <top style="medium">
        <color rgb="FF000000"/>
      </top>
      <bottom style="double">
        <color indexed="64"/>
      </bottom>
      <diagonal/>
    </border>
    <border>
      <left/>
      <right style="thin">
        <color rgb="FF3399FF"/>
      </right>
      <top style="medium">
        <color rgb="FF000000"/>
      </top>
      <bottom style="double">
        <color indexed="64"/>
      </bottom>
      <diagonal/>
    </border>
    <border>
      <left style="thin">
        <color rgb="FF3399FF"/>
      </left>
      <right style="thin">
        <color rgb="FF3399FF"/>
      </right>
      <top style="medium">
        <color rgb="FF000000"/>
      </top>
      <bottom style="double">
        <color indexed="64"/>
      </bottom>
      <diagonal/>
    </border>
    <border>
      <left/>
      <right/>
      <top style="thin">
        <color indexed="64"/>
      </top>
      <bottom style="double">
        <color indexed="64"/>
      </bottom>
      <diagonal/>
    </border>
    <border>
      <left style="thin">
        <color theme="0" tint="-0.24994659260841701"/>
      </left>
      <right/>
      <top/>
      <bottom style="medium">
        <color rgb="FF000000"/>
      </bottom>
      <diagonal/>
    </border>
    <border>
      <left style="thin">
        <color theme="0" tint="-0.24994659260841701"/>
      </left>
      <right style="thin">
        <color rgb="FFBFBFBF"/>
      </right>
      <top style="medium">
        <color indexed="64"/>
      </top>
      <bottom style="thin">
        <color rgb="FFBFBFBF"/>
      </bottom>
      <diagonal/>
    </border>
    <border>
      <left style="thin">
        <color rgb="FFBFBFBF"/>
      </left>
      <right style="thin">
        <color rgb="FFBFBFBF"/>
      </right>
      <top style="medium">
        <color indexed="64"/>
      </top>
      <bottom style="thin">
        <color rgb="FFBFBFBF"/>
      </bottom>
      <diagonal/>
    </border>
    <border>
      <left style="thin">
        <color theme="0" tint="-0.24994659260841701"/>
      </left>
      <right style="thin">
        <color rgb="FFBFBFBF"/>
      </right>
      <top/>
      <bottom style="medium">
        <color indexed="64"/>
      </bottom>
      <diagonal/>
    </border>
    <border>
      <left style="thin">
        <color theme="0" tint="-0.24994659260841701"/>
      </left>
      <right style="thin">
        <color rgb="FFBFBFBF"/>
      </right>
      <top style="thin">
        <color indexed="64"/>
      </top>
      <bottom style="thin">
        <color indexed="64"/>
      </bottom>
      <diagonal/>
    </border>
    <border>
      <left style="thin">
        <color theme="0" tint="-0.24994659260841701"/>
      </left>
      <right/>
      <top style="medium">
        <color rgb="FF000000"/>
      </top>
      <bottom style="medium">
        <color rgb="FF000000"/>
      </bottom>
      <diagonal/>
    </border>
    <border>
      <left style="thin">
        <color theme="0" tint="-0.24994659260841701"/>
      </left>
      <right/>
      <top style="thin">
        <color rgb="FF000000"/>
      </top>
      <bottom style="thin">
        <color rgb="FFBFBFBF"/>
      </bottom>
      <diagonal/>
    </border>
    <border>
      <left style="thin">
        <color theme="0" tint="-0.24994659260841701"/>
      </left>
      <right style="thin">
        <color rgb="FFBFBFBF"/>
      </right>
      <top style="thin">
        <color rgb="FF000000"/>
      </top>
      <bottom/>
      <diagonal/>
    </border>
    <border>
      <left style="thin">
        <color theme="0" tint="-0.24994659260841701"/>
      </left>
      <right/>
      <top style="thin">
        <color rgb="FFBFBFBF"/>
      </top>
      <bottom style="thin">
        <color rgb="FFBFBFBF"/>
      </bottom>
      <diagonal/>
    </border>
    <border>
      <left style="thin">
        <color theme="0" tint="-0.24994659260841701"/>
      </left>
      <right/>
      <top style="thin">
        <color rgb="FFBFBFBF"/>
      </top>
      <bottom style="thin">
        <color rgb="FF000000"/>
      </bottom>
      <diagonal/>
    </border>
    <border>
      <left style="thin">
        <color theme="0" tint="-0.24994659260841701"/>
      </left>
      <right/>
      <top style="thin">
        <color rgb="FFBFBFBF"/>
      </top>
      <bottom style="thin">
        <color indexed="64"/>
      </bottom>
      <diagonal/>
    </border>
    <border>
      <left style="thin">
        <color theme="0" tint="-0.24994659260841701"/>
      </left>
      <right/>
      <top style="thin">
        <color indexed="64"/>
      </top>
      <bottom style="thin">
        <color rgb="FFBFBFBF"/>
      </bottom>
      <diagonal/>
    </border>
    <border>
      <left style="thin">
        <color theme="0" tint="-0.24994659260841701"/>
      </left>
      <right/>
      <top/>
      <bottom style="thin">
        <color rgb="FFBFBFBF"/>
      </bottom>
      <diagonal/>
    </border>
    <border>
      <left style="thin">
        <color theme="0" tint="-0.24994659260841701"/>
      </left>
      <right/>
      <top style="medium">
        <color rgb="FF000000"/>
      </top>
      <bottom/>
      <diagonal/>
    </border>
    <border>
      <left style="thin">
        <color theme="0" tint="-0.24994659260841701"/>
      </left>
      <right/>
      <top style="thin">
        <color indexed="64"/>
      </top>
      <bottom style="double">
        <color indexed="64"/>
      </bottom>
      <diagonal/>
    </border>
    <border>
      <left/>
      <right style="double">
        <color indexed="64"/>
      </right>
      <top style="thin">
        <color rgb="FF000000"/>
      </top>
      <bottom/>
      <diagonal/>
    </border>
    <border>
      <left/>
      <right style="double">
        <color indexed="64"/>
      </right>
      <top/>
      <bottom style="thin">
        <color rgb="FF000000"/>
      </bottom>
      <diagonal/>
    </border>
    <border>
      <left style="thin">
        <color rgb="FFBFBFBF"/>
      </left>
      <right/>
      <top style="thin">
        <color indexed="64"/>
      </top>
      <bottom style="thin">
        <color indexed="64"/>
      </bottom>
      <diagonal/>
    </border>
    <border>
      <left/>
      <right style="thin">
        <color rgb="FFBFBFBF"/>
      </right>
      <top style="thin">
        <color rgb="FFBFBFBF"/>
      </top>
      <bottom/>
      <diagonal/>
    </border>
    <border>
      <left style="thin">
        <color rgb="FF000000"/>
      </left>
      <right style="thin">
        <color rgb="FFBFBFBF"/>
      </right>
      <top style="thin">
        <color indexed="64"/>
      </top>
      <bottom/>
      <diagonal/>
    </border>
    <border>
      <left style="thin">
        <color theme="0" tint="-0.24994659260841701"/>
      </left>
      <right style="thin">
        <color rgb="FFBFBFBF"/>
      </right>
      <top style="thin">
        <color rgb="FFBFBFBF"/>
      </top>
      <bottom style="thin">
        <color theme="0" tint="-0.24994659260841701"/>
      </bottom>
      <diagonal/>
    </border>
    <border>
      <left style="double">
        <color indexed="64"/>
      </left>
      <right style="thin">
        <color rgb="FF000000"/>
      </right>
      <top style="medium">
        <color rgb="FF000000"/>
      </top>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rgb="FFBFBFBF"/>
      </top>
      <bottom/>
      <diagonal/>
    </border>
    <border>
      <left style="thin">
        <color rgb="FF3399FF"/>
      </left>
      <right/>
      <top style="medium">
        <color auto="1"/>
      </top>
      <bottom style="double">
        <color indexed="64"/>
      </bottom>
      <diagonal/>
    </border>
    <border>
      <left style="thin">
        <color rgb="FF000000"/>
      </left>
      <right style="thin">
        <color rgb="FFBFBFBF"/>
      </right>
      <top style="thin">
        <color rgb="FF000000"/>
      </top>
      <bottom style="thin">
        <color indexed="64"/>
      </bottom>
      <diagonal/>
    </border>
    <border>
      <left style="thin">
        <color rgb="FFBFBFBF"/>
      </left>
      <right style="thin">
        <color rgb="FFBFBFBF"/>
      </right>
      <top style="thin">
        <color rgb="FF000000"/>
      </top>
      <bottom style="thin">
        <color indexed="64"/>
      </bottom>
      <diagonal/>
    </border>
    <border>
      <left/>
      <right style="double">
        <color indexed="64"/>
      </right>
      <top style="thin">
        <color rgb="FF000000"/>
      </top>
      <bottom style="thin">
        <color indexed="64"/>
      </bottom>
      <diagonal/>
    </border>
    <border>
      <left style="thin">
        <color theme="1"/>
      </left>
      <right style="thin">
        <color rgb="FFBFBFBF"/>
      </right>
      <top style="thin">
        <color rgb="FF000000"/>
      </top>
      <bottom/>
      <diagonal/>
    </border>
    <border>
      <left style="thin">
        <color theme="1"/>
      </left>
      <right style="thin">
        <color rgb="FFBFBFBF"/>
      </right>
      <top/>
      <bottom/>
      <diagonal/>
    </border>
    <border>
      <left style="thin">
        <color theme="1"/>
      </left>
      <right style="thin">
        <color rgb="FFBFBFBF"/>
      </right>
      <top/>
      <bottom style="thin">
        <color rgb="FFBFBFBF"/>
      </bottom>
      <diagonal/>
    </border>
    <border>
      <left style="thin">
        <color theme="1"/>
      </left>
      <right style="thin">
        <color rgb="FFBFBFBF"/>
      </right>
      <top/>
      <bottom style="thin">
        <color rgb="FF000000"/>
      </bottom>
      <diagonal/>
    </border>
    <border>
      <left style="thin">
        <color rgb="FFBFBFBF"/>
      </left>
      <right style="thin">
        <color rgb="FFA5A5A5"/>
      </right>
      <top style="thin">
        <color rgb="FFA5A5A5"/>
      </top>
      <bottom/>
      <diagonal/>
    </border>
    <border>
      <left style="thin">
        <color theme="1"/>
      </left>
      <right style="thin">
        <color rgb="FFBFBFBF"/>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medium">
        <color rgb="FF000000"/>
      </left>
      <right style="thin">
        <color rgb="FFBFBFBF"/>
      </right>
      <top style="thin">
        <color rgb="FF000000"/>
      </top>
      <bottom style="medium">
        <color rgb="FF000000"/>
      </bottom>
      <diagonal/>
    </border>
    <border>
      <left style="thin">
        <color rgb="FFBFBFBF"/>
      </left>
      <right/>
      <top style="thin">
        <color rgb="FF000000"/>
      </top>
      <bottom style="medium">
        <color rgb="FF000000"/>
      </bottom>
      <diagonal/>
    </border>
    <border>
      <left style="thin">
        <color theme="1"/>
      </left>
      <right style="thin">
        <color rgb="FFBFBFBF"/>
      </right>
      <top/>
      <bottom style="medium">
        <color rgb="FF000000"/>
      </bottom>
      <diagonal/>
    </border>
    <border>
      <left/>
      <right/>
      <top style="thin">
        <color rgb="FF000000"/>
      </top>
      <bottom/>
      <diagonal/>
    </border>
    <border>
      <left style="thin">
        <color rgb="FFBFBFBF"/>
      </left>
      <right/>
      <top style="medium">
        <color rgb="FF000000"/>
      </top>
      <bottom style="medium">
        <color rgb="FF000000"/>
      </bottom>
      <diagonal/>
    </border>
    <border>
      <left/>
      <right style="thin">
        <color rgb="FF525252"/>
      </right>
      <top/>
      <bottom style="medium">
        <color rgb="FF000000"/>
      </bottom>
      <diagonal/>
    </border>
    <border>
      <left style="thin">
        <color theme="1"/>
      </left>
      <right style="thin">
        <color rgb="FFBFBFBF"/>
      </right>
      <top style="medium">
        <color rgb="FF000000"/>
      </top>
      <bottom/>
      <diagonal/>
    </border>
    <border>
      <left/>
      <right style="thin">
        <color rgb="FFBFBFBF"/>
      </right>
      <top/>
      <bottom style="medium">
        <color rgb="FF000000"/>
      </bottom>
      <diagonal/>
    </border>
    <border>
      <left style="double">
        <color rgb="FF000000"/>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double">
        <color rgb="FF000000"/>
      </left>
      <right style="thin">
        <color rgb="FFBFBFBF"/>
      </right>
      <top style="thin">
        <color rgb="FFBFBFBF"/>
      </top>
      <bottom/>
      <diagonal/>
    </border>
    <border>
      <left style="double">
        <color rgb="FF000000"/>
      </left>
      <right style="thin">
        <color rgb="FFBFBFBF"/>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double">
        <color indexed="64"/>
      </left>
      <right style="thin">
        <color theme="1"/>
      </right>
      <top style="medium">
        <color rgb="FF000000"/>
      </top>
      <bottom/>
      <diagonal/>
    </border>
    <border>
      <left style="double">
        <color indexed="64"/>
      </left>
      <right style="thin">
        <color theme="1"/>
      </right>
      <top/>
      <bottom style="thin">
        <color rgb="FF000000"/>
      </bottom>
      <diagonal/>
    </border>
    <border>
      <left style="double">
        <color indexed="64"/>
      </left>
      <right/>
      <top style="thin">
        <color rgb="FF000000"/>
      </top>
      <bottom/>
      <diagonal/>
    </border>
    <border>
      <left style="thin">
        <color rgb="FFBFBFBF"/>
      </left>
      <right style="double">
        <color indexed="64"/>
      </right>
      <top style="thin">
        <color rgb="FF000000"/>
      </top>
      <bottom style="medium">
        <color rgb="FF000000"/>
      </bottom>
      <diagonal/>
    </border>
    <border>
      <left style="thin">
        <color rgb="FFBFBFBF"/>
      </left>
      <right style="double">
        <color indexed="64"/>
      </right>
      <top/>
      <bottom style="medium">
        <color rgb="FF000000"/>
      </bottom>
      <diagonal/>
    </border>
    <border>
      <left style="double">
        <color indexed="64"/>
      </left>
      <right/>
      <top style="medium">
        <color rgb="FF000000"/>
      </top>
      <bottom/>
      <diagonal/>
    </border>
    <border>
      <left style="double">
        <color indexed="64"/>
      </left>
      <right/>
      <top style="medium">
        <color rgb="FF000000"/>
      </top>
      <bottom style="double">
        <color indexed="64"/>
      </bottom>
      <diagonal/>
    </border>
    <border>
      <left/>
      <right style="double">
        <color indexed="64"/>
      </right>
      <top style="medium">
        <color rgb="FF000000"/>
      </top>
      <bottom style="double">
        <color indexed="64"/>
      </bottom>
      <diagonal/>
    </border>
    <border>
      <left style="thin">
        <color rgb="FFBFBFBF"/>
      </left>
      <right style="thin">
        <color rgb="FFBFBFBF"/>
      </right>
      <top/>
      <bottom style="thin">
        <color theme="0" tint="-0.24994659260841701"/>
      </bottom>
      <diagonal/>
    </border>
    <border>
      <left style="thin">
        <color rgb="FFBFBFBF"/>
      </left>
      <right/>
      <top/>
      <bottom style="thin">
        <color theme="0" tint="-0.24994659260841701"/>
      </bottom>
      <diagonal/>
    </border>
    <border>
      <left style="thin">
        <color rgb="FFBFBFBF"/>
      </left>
      <right style="thin">
        <color rgb="FFBFBFBF"/>
      </right>
      <top style="thin">
        <color rgb="FFBFBFBF"/>
      </top>
      <bottom style="thin">
        <color theme="0" tint="-0.24994659260841701"/>
      </bottom>
      <diagonal/>
    </border>
    <border>
      <left style="double">
        <color indexed="64"/>
      </left>
      <right style="thin">
        <color theme="1"/>
      </right>
      <top style="medium">
        <color rgb="FF000000"/>
      </top>
      <bottom style="thin">
        <color indexed="64"/>
      </bottom>
      <diagonal/>
    </border>
    <border>
      <left style="thin">
        <color theme="6" tint="-0.499984740745262"/>
      </left>
      <right style="thin">
        <color theme="6" tint="-0.499984740745262"/>
      </right>
      <top/>
      <bottom style="medium">
        <color rgb="FF000000"/>
      </bottom>
      <diagonal/>
    </border>
    <border>
      <left style="thin">
        <color theme="6" tint="-0.499984740745262"/>
      </left>
      <right style="thin">
        <color theme="6" tint="-0.499984740745262"/>
      </right>
      <top style="medium">
        <color rgb="FF000000"/>
      </top>
      <bottom style="medium">
        <color rgb="FF000000"/>
      </bottom>
      <diagonal/>
    </border>
    <border>
      <left style="thin">
        <color theme="0" tint="-0.24994659260841701"/>
      </left>
      <right style="double">
        <color auto="1"/>
      </right>
      <top style="thin">
        <color rgb="FFBFBFBF"/>
      </top>
      <bottom style="thin">
        <color indexed="64"/>
      </bottom>
      <diagonal/>
    </border>
    <border>
      <left style="thin">
        <color theme="8"/>
      </left>
      <right style="thin">
        <color theme="8"/>
      </right>
      <top style="thin">
        <color theme="8"/>
      </top>
      <bottom/>
      <diagonal/>
    </border>
    <border>
      <left style="thin">
        <color theme="8"/>
      </left>
      <right style="medium">
        <color indexed="64"/>
      </right>
      <top style="thin">
        <color theme="8"/>
      </top>
      <bottom/>
      <diagonal/>
    </border>
    <border>
      <left style="medium">
        <color indexed="64"/>
      </left>
      <right style="thin">
        <color rgb="FFFFC000"/>
      </right>
      <top style="thin">
        <color rgb="FFFFC000"/>
      </top>
      <bottom/>
      <diagonal/>
    </border>
    <border>
      <left style="thin">
        <color rgb="FFFFC000"/>
      </left>
      <right style="thin">
        <color rgb="FFFFC000"/>
      </right>
      <top style="thin">
        <color rgb="FFFFC000"/>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theme="0" tint="-0.24994659260841701"/>
      </left>
      <right style="medium">
        <color auto="1"/>
      </right>
      <top/>
      <bottom style="medium">
        <color indexed="64"/>
      </bottom>
      <diagonal/>
    </border>
    <border>
      <left style="medium">
        <color auto="1"/>
      </left>
      <right style="thin">
        <color theme="0" tint="-0.24994659260841701"/>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style="thin">
        <color theme="0" tint="-0.24994659260841701"/>
      </top>
      <bottom/>
      <diagonal/>
    </border>
    <border>
      <left style="thin">
        <color theme="6" tint="-0.499984740745262"/>
      </left>
      <right/>
      <top/>
      <bottom/>
      <diagonal/>
    </border>
    <border>
      <left style="thin">
        <color theme="6" tint="-0.499984740745262"/>
      </left>
      <right/>
      <top/>
      <bottom style="medium">
        <color indexed="64"/>
      </bottom>
      <diagonal/>
    </border>
    <border>
      <left style="thin">
        <color theme="6" tint="-0.499984740745262"/>
      </left>
      <right style="thin">
        <color theme="0" tint="-0.24994659260841701"/>
      </right>
      <top/>
      <bottom style="medium">
        <color indexed="64"/>
      </bottom>
      <diagonal/>
    </border>
    <border>
      <left style="double">
        <color indexed="64"/>
      </left>
      <right/>
      <top/>
      <bottom style="thick">
        <color rgb="FF000000"/>
      </bottom>
      <diagonal/>
    </border>
    <border>
      <left/>
      <right/>
      <top/>
      <bottom style="thick">
        <color rgb="FF000000"/>
      </bottom>
      <diagonal/>
    </border>
    <border>
      <left/>
      <right style="double">
        <color indexed="64"/>
      </right>
      <top/>
      <bottom style="thick">
        <color rgb="FF000000"/>
      </bottom>
      <diagonal/>
    </border>
    <border>
      <left/>
      <right/>
      <top style="thick">
        <color rgb="FF000000"/>
      </top>
      <bottom style="double">
        <color indexed="64"/>
      </bottom>
      <diagonal/>
    </border>
    <border>
      <left/>
      <right style="double">
        <color indexed="64"/>
      </right>
      <top style="thick">
        <color rgb="FF000000"/>
      </top>
      <bottom style="double">
        <color indexed="64"/>
      </bottom>
      <diagonal/>
    </border>
    <border>
      <left style="double">
        <color auto="1"/>
      </left>
      <right style="thin">
        <color theme="0" tint="-0.24994659260841701"/>
      </right>
      <top style="double">
        <color auto="1"/>
      </top>
      <bottom/>
      <diagonal/>
    </border>
    <border>
      <left style="thin">
        <color theme="0" tint="-0.24994659260841701"/>
      </left>
      <right style="thin">
        <color theme="0" tint="-0.24994659260841701"/>
      </right>
      <top style="double">
        <color auto="1"/>
      </top>
      <bottom/>
      <diagonal/>
    </border>
    <border>
      <left style="thin">
        <color theme="0" tint="-0.24994659260841701"/>
      </left>
      <right style="double">
        <color auto="1"/>
      </right>
      <top style="double">
        <color auto="1"/>
      </top>
      <bottom/>
      <diagonal/>
    </border>
    <border>
      <left style="double">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indexed="64"/>
      </top>
      <bottom style="double">
        <color auto="1"/>
      </bottom>
      <diagonal/>
    </border>
    <border>
      <left style="medium">
        <color auto="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right style="medium">
        <color indexed="64"/>
      </right>
      <top style="thin">
        <color indexed="64"/>
      </top>
      <bottom/>
      <diagonal/>
    </border>
    <border>
      <left style="thin">
        <color rgb="FF0070C0"/>
      </left>
      <right style="thin">
        <color rgb="FF0070C0"/>
      </right>
      <top style="thick">
        <color rgb="FF000000"/>
      </top>
      <bottom style="double">
        <color indexed="64"/>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top style="thin">
        <color indexed="64"/>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theme="0" tint="-0.24994659260841701"/>
      </left>
      <right style="double">
        <color auto="1"/>
      </right>
      <top style="thin">
        <color indexed="64"/>
      </top>
      <bottom style="medium">
        <color indexed="64"/>
      </bottom>
      <diagonal/>
    </border>
    <border>
      <left/>
      <right style="thin">
        <color indexed="64"/>
      </right>
      <top/>
      <bottom style="medium">
        <color indexed="64"/>
      </bottom>
      <diagonal/>
    </border>
    <border>
      <left/>
      <right style="thin">
        <color theme="6" tint="-0.499984740745262"/>
      </right>
      <top/>
      <bottom style="medium">
        <color indexed="64"/>
      </bottom>
      <diagonal/>
    </border>
    <border>
      <left style="thin">
        <color rgb="FF4F6128"/>
      </left>
      <right style="thin">
        <color rgb="FF4F6128"/>
      </right>
      <top/>
      <bottom style="thick">
        <color rgb="FF000000"/>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1"/>
      </left>
      <right style="thin">
        <color theme="0" tint="-0.24994659260841701"/>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1"/>
      </left>
      <right style="thin">
        <color theme="0" tint="-0.24994659260841701"/>
      </right>
      <top/>
      <bottom style="thin">
        <color theme="0" tint="-0.24994659260841701"/>
      </bottom>
      <diagonal/>
    </border>
    <border>
      <left style="thin">
        <color theme="1"/>
      </left>
      <right style="thin">
        <color theme="0" tint="-0.24994659260841701"/>
      </right>
      <top style="thin">
        <color theme="0" tint="-0.24994659260841701"/>
      </top>
      <bottom/>
      <diagonal/>
    </border>
    <border>
      <left style="thin">
        <color theme="1"/>
      </left>
      <right style="thin">
        <color theme="0" tint="-0.24994659260841701"/>
      </right>
      <top style="thin">
        <color indexed="64"/>
      </top>
      <bottom style="medium">
        <color indexed="64"/>
      </bottom>
      <diagonal/>
    </border>
    <border>
      <left style="thin">
        <color theme="0" tint="-0.34998626667073579"/>
      </left>
      <right style="thin">
        <color theme="0" tint="-0.24994659260841701"/>
      </right>
      <top style="thin">
        <color indexed="64"/>
      </top>
      <bottom style="thin">
        <color indexed="64"/>
      </bottom>
      <diagonal/>
    </border>
    <border>
      <left style="thin">
        <color theme="0" tint="-0.34998626667073579"/>
      </left>
      <right style="thin">
        <color theme="0" tint="-0.24994659260841701"/>
      </right>
      <top/>
      <bottom style="thin">
        <color indexed="64"/>
      </bottom>
      <diagonal/>
    </border>
    <border>
      <left style="medium">
        <color indexed="64"/>
      </left>
      <right/>
      <top style="thin">
        <color indexed="64"/>
      </top>
      <bottom/>
      <diagonal/>
    </border>
    <border>
      <left style="thin">
        <color theme="1"/>
      </left>
      <right style="thin">
        <color theme="0" tint="-0.24994659260841701"/>
      </right>
      <top style="thin">
        <color theme="0" tint="-0.24994659260841701"/>
      </top>
      <bottom style="medium">
        <color indexed="64"/>
      </bottom>
      <diagonal/>
    </border>
    <border>
      <left style="thin">
        <color theme="1"/>
      </left>
      <right style="thin">
        <color theme="0" tint="-0.24994659260841701"/>
      </right>
      <top/>
      <bottom style="medium">
        <color indexed="64"/>
      </bottom>
      <diagonal/>
    </border>
    <border>
      <left/>
      <right style="thin">
        <color theme="0" tint="-0.24994659260841701"/>
      </right>
      <top/>
      <bottom/>
      <diagonal/>
    </border>
    <border>
      <left style="thin">
        <color theme="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indexed="64"/>
      </left>
      <right style="thin">
        <color theme="1"/>
      </right>
      <top style="medium">
        <color indexed="64"/>
      </top>
      <bottom style="thin">
        <color indexed="64"/>
      </bottom>
      <diagonal/>
    </border>
  </borders>
  <cellStyleXfs count="21">
    <xf numFmtId="0" fontId="0" fillId="0" borderId="0"/>
    <xf numFmtId="9" fontId="1" fillId="0" borderId="0" applyFont="0" applyFill="0" applyBorder="0" applyAlignment="0" applyProtection="0"/>
    <xf numFmtId="0" fontId="3" fillId="0" borderId="0"/>
    <xf numFmtId="0" fontId="1" fillId="0" borderId="0"/>
    <xf numFmtId="0" fontId="9" fillId="0" borderId="0"/>
    <xf numFmtId="0" fontId="1" fillId="0" borderId="0"/>
    <xf numFmtId="0" fontId="3" fillId="0" borderId="0"/>
    <xf numFmtId="0" fontId="13" fillId="0" borderId="0"/>
    <xf numFmtId="0" fontId="13" fillId="0" borderId="0"/>
    <xf numFmtId="0" fontId="13" fillId="0" borderId="0"/>
    <xf numFmtId="43" fontId="13" fillId="0" borderId="0" applyFont="0" applyFill="0" applyBorder="0" applyAlignment="0" applyProtection="0"/>
    <xf numFmtId="0" fontId="1" fillId="0" borderId="0"/>
    <xf numFmtId="0" fontId="1" fillId="0" borderId="0"/>
    <xf numFmtId="0" fontId="56" fillId="0" borderId="0"/>
    <xf numFmtId="166" fontId="1" fillId="0" borderId="0" applyFont="0" applyFill="0" applyBorder="0" applyAlignment="0" applyProtection="0"/>
    <xf numFmtId="0" fontId="13" fillId="0" borderId="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2" fillId="0" borderId="0"/>
    <xf numFmtId="0" fontId="110" fillId="0" borderId="0"/>
  </cellStyleXfs>
  <cellXfs count="3654">
    <xf numFmtId="0" fontId="0" fillId="0" borderId="0" xfId="0"/>
    <xf numFmtId="0" fontId="5" fillId="0" borderId="0" xfId="3" applyFont="1"/>
    <xf numFmtId="0" fontId="1" fillId="0" borderId="0" xfId="3"/>
    <xf numFmtId="0" fontId="9" fillId="0" borderId="0" xfId="4" applyFill="1" applyAlignment="1">
      <alignment vertical="center" wrapText="1"/>
    </xf>
    <xf numFmtId="0" fontId="9" fillId="0" borderId="0" xfId="4" applyAlignment="1">
      <alignment vertical="center" wrapText="1"/>
    </xf>
    <xf numFmtId="0" fontId="9" fillId="0" borderId="0" xfId="4" applyAlignment="1">
      <alignment horizontal="left" vertical="center" wrapText="1"/>
    </xf>
    <xf numFmtId="0" fontId="1" fillId="0" borderId="0" xfId="3" applyFont="1" applyAlignment="1">
      <alignment vertical="center" wrapText="1"/>
    </xf>
    <xf numFmtId="0" fontId="15" fillId="6" borderId="23" xfId="7" applyFont="1" applyFill="1" applyBorder="1" applyAlignment="1" applyProtection="1">
      <alignment horizontal="center" vertical="center" wrapText="1"/>
      <protection locked="0"/>
    </xf>
    <xf numFmtId="0" fontId="15" fillId="7" borderId="25" xfId="7" applyFont="1" applyFill="1" applyBorder="1" applyAlignment="1" applyProtection="1">
      <alignment horizontal="center" vertical="center" wrapText="1"/>
      <protection locked="0"/>
    </xf>
    <xf numFmtId="0" fontId="14" fillId="7" borderId="26" xfId="0" applyFont="1" applyFill="1" applyBorder="1" applyAlignment="1" applyProtection="1">
      <alignment horizontal="center" vertical="center" wrapText="1"/>
      <protection locked="0"/>
    </xf>
    <xf numFmtId="49" fontId="14" fillId="7" borderId="26" xfId="0" applyNumberFormat="1" applyFont="1" applyFill="1" applyBorder="1" applyAlignment="1" applyProtection="1">
      <alignment horizontal="center" vertical="center" wrapText="1"/>
      <protection locked="0"/>
    </xf>
    <xf numFmtId="0" fontId="14" fillId="7" borderId="26" xfId="8" applyFont="1" applyFill="1" applyBorder="1" applyAlignment="1" applyProtection="1">
      <alignment horizontal="center" vertical="center" wrapText="1"/>
      <protection locked="0"/>
    </xf>
    <xf numFmtId="0" fontId="15" fillId="7" borderId="26" xfId="8" applyFont="1" applyFill="1" applyBorder="1" applyAlignment="1" applyProtection="1">
      <alignment horizontal="center" vertical="center" wrapText="1"/>
      <protection locked="0"/>
    </xf>
    <xf numFmtId="0" fontId="24" fillId="0" borderId="33" xfId="3" applyFont="1" applyFill="1" applyBorder="1" applyAlignment="1">
      <alignment horizontal="center" vertical="center" wrapText="1"/>
    </xf>
    <xf numFmtId="0" fontId="28" fillId="0" borderId="33" xfId="3" applyFont="1" applyFill="1" applyBorder="1" applyAlignment="1">
      <alignment horizontal="center" vertical="center" wrapText="1"/>
    </xf>
    <xf numFmtId="164" fontId="29" fillId="0" borderId="33" xfId="3" applyNumberFormat="1" applyFont="1" applyFill="1" applyBorder="1" applyAlignment="1">
      <alignment vertical="center"/>
    </xf>
    <xf numFmtId="164" fontId="24" fillId="0" borderId="33" xfId="3" applyNumberFormat="1" applyFont="1" applyFill="1" applyBorder="1" applyAlignment="1">
      <alignment vertical="center"/>
    </xf>
    <xf numFmtId="164" fontId="25" fillId="0" borderId="33" xfId="3" applyNumberFormat="1" applyFont="1" applyFill="1" applyBorder="1" applyAlignment="1">
      <alignment vertical="center"/>
    </xf>
    <xf numFmtId="0" fontId="30" fillId="0" borderId="33" xfId="9" applyFont="1" applyFill="1" applyBorder="1" applyAlignment="1">
      <alignment horizontal="center" vertical="center" wrapText="1"/>
    </xf>
    <xf numFmtId="0" fontId="1" fillId="0" borderId="0" xfId="3" applyFill="1"/>
    <xf numFmtId="1" fontId="19" fillId="0" borderId="39" xfId="0" applyNumberFormat="1" applyFont="1" applyFill="1" applyBorder="1" applyAlignment="1">
      <alignment horizontal="center" vertical="center"/>
    </xf>
    <xf numFmtId="1" fontId="27" fillId="0" borderId="39" xfId="0" applyNumberFormat="1" applyFont="1" applyFill="1" applyBorder="1" applyAlignment="1">
      <alignment horizontal="left" vertical="center" wrapText="1" indent="1"/>
    </xf>
    <xf numFmtId="164" fontId="29" fillId="0" borderId="40" xfId="3" applyNumberFormat="1" applyFont="1" applyFill="1" applyBorder="1" applyAlignment="1">
      <alignment vertical="center"/>
    </xf>
    <xf numFmtId="164" fontId="24" fillId="0" borderId="40" xfId="3" applyNumberFormat="1" applyFont="1" applyFill="1" applyBorder="1" applyAlignment="1">
      <alignment vertical="center"/>
    </xf>
    <xf numFmtId="164" fontId="25" fillId="0" borderId="40" xfId="3" applyNumberFormat="1" applyFont="1" applyFill="1" applyBorder="1" applyAlignment="1">
      <alignment vertical="center"/>
    </xf>
    <xf numFmtId="0" fontId="32" fillId="0" borderId="40" xfId="0" applyFont="1" applyFill="1" applyBorder="1" applyAlignment="1">
      <alignment horizontal="center" vertical="center"/>
    </xf>
    <xf numFmtId="0" fontId="31" fillId="0" borderId="39" xfId="3" applyFont="1" applyFill="1" applyBorder="1" applyAlignment="1">
      <alignment horizontal="center" vertical="center"/>
    </xf>
    <xf numFmtId="0" fontId="29" fillId="0" borderId="33" xfId="3" applyFont="1" applyFill="1" applyBorder="1" applyAlignment="1">
      <alignment horizontal="center" vertical="center" wrapText="1"/>
    </xf>
    <xf numFmtId="0" fontId="21" fillId="0" borderId="33" xfId="3" applyFont="1" applyFill="1" applyBorder="1" applyAlignment="1">
      <alignment horizontal="center" vertical="center" wrapText="1"/>
    </xf>
    <xf numFmtId="164" fontId="33" fillId="0" borderId="40" xfId="3" applyNumberFormat="1" applyFont="1" applyFill="1" applyBorder="1" applyAlignment="1">
      <alignment vertical="center"/>
    </xf>
    <xf numFmtId="0" fontId="32" fillId="0" borderId="33" xfId="0" applyFont="1" applyFill="1" applyBorder="1" applyAlignment="1">
      <alignment horizontal="center" vertical="center"/>
    </xf>
    <xf numFmtId="1" fontId="19" fillId="0" borderId="40" xfId="0" applyNumberFormat="1" applyFont="1" applyFill="1" applyBorder="1" applyAlignment="1">
      <alignment horizontal="center" vertical="center"/>
    </xf>
    <xf numFmtId="0" fontId="31" fillId="0" borderId="40" xfId="3" applyFont="1" applyFill="1" applyBorder="1" applyAlignment="1">
      <alignment horizontal="center" vertical="center"/>
    </xf>
    <xf numFmtId="1" fontId="23" fillId="0" borderId="40" xfId="0" applyNumberFormat="1" applyFont="1" applyFill="1" applyBorder="1" applyAlignment="1">
      <alignment horizontal="left" vertical="center" wrapText="1" indent="1"/>
    </xf>
    <xf numFmtId="0" fontId="29" fillId="0" borderId="40" xfId="3" applyFont="1" applyFill="1" applyBorder="1" applyAlignment="1">
      <alignment horizontal="center" vertical="center" wrapText="1"/>
    </xf>
    <xf numFmtId="0" fontId="21" fillId="0" borderId="40" xfId="3" applyFont="1" applyFill="1" applyBorder="1" applyAlignment="1">
      <alignment horizontal="center" vertical="center" wrapText="1"/>
    </xf>
    <xf numFmtId="0" fontId="28" fillId="0" borderId="40" xfId="3" applyFont="1" applyFill="1" applyBorder="1" applyAlignment="1">
      <alignment horizontal="center" vertical="center" wrapText="1"/>
    </xf>
    <xf numFmtId="0" fontId="30" fillId="0" borderId="40" xfId="9" applyFont="1" applyFill="1" applyBorder="1" applyAlignment="1">
      <alignment horizontal="center" vertical="center" wrapText="1"/>
    </xf>
    <xf numFmtId="49" fontId="21" fillId="0" borderId="40" xfId="9" applyNumberFormat="1" applyFont="1" applyFill="1" applyBorder="1" applyAlignment="1">
      <alignment horizontal="center" vertical="center"/>
    </xf>
    <xf numFmtId="0" fontId="24" fillId="0" borderId="40" xfId="3" applyFont="1" applyFill="1" applyBorder="1" applyAlignment="1">
      <alignment horizontal="center" vertical="center" wrapText="1"/>
    </xf>
    <xf numFmtId="0" fontId="26" fillId="0" borderId="40" xfId="3" applyFont="1" applyFill="1" applyBorder="1" applyAlignment="1">
      <alignment horizontal="center" vertical="center"/>
    </xf>
    <xf numFmtId="0" fontId="26" fillId="0" borderId="39" xfId="3" applyFont="1" applyFill="1" applyBorder="1" applyAlignment="1">
      <alignment horizontal="center" vertical="center"/>
    </xf>
    <xf numFmtId="0" fontId="24" fillId="0" borderId="39" xfId="3" applyFont="1" applyFill="1" applyBorder="1" applyAlignment="1">
      <alignment horizontal="center" vertical="center" wrapText="1"/>
    </xf>
    <xf numFmtId="0" fontId="28" fillId="0" borderId="39" xfId="3" applyFont="1" applyFill="1" applyBorder="1" applyAlignment="1">
      <alignment horizontal="center" vertical="center" wrapText="1"/>
    </xf>
    <xf numFmtId="164" fontId="24" fillId="0" borderId="39" xfId="3" applyNumberFormat="1" applyFont="1" applyFill="1" applyBorder="1" applyAlignment="1">
      <alignment vertical="center"/>
    </xf>
    <xf numFmtId="164" fontId="25" fillId="0" borderId="39" xfId="3" applyNumberFormat="1" applyFont="1" applyFill="1" applyBorder="1" applyAlignment="1">
      <alignment vertical="center"/>
    </xf>
    <xf numFmtId="164" fontId="28" fillId="0" borderId="39" xfId="3" applyNumberFormat="1" applyFont="1" applyFill="1" applyBorder="1" applyAlignment="1">
      <alignment horizontal="center" vertical="center" wrapText="1"/>
    </xf>
    <xf numFmtId="49" fontId="21" fillId="0" borderId="39" xfId="9" applyNumberFormat="1" applyFont="1" applyFill="1" applyBorder="1" applyAlignment="1">
      <alignment horizontal="center" vertical="center"/>
    </xf>
    <xf numFmtId="0" fontId="32" fillId="0" borderId="49" xfId="0" applyFont="1" applyFill="1" applyBorder="1" applyAlignment="1">
      <alignment horizontal="center" vertical="center"/>
    </xf>
    <xf numFmtId="1" fontId="23" fillId="0" borderId="33" xfId="0" applyNumberFormat="1" applyFont="1" applyFill="1" applyBorder="1" applyAlignment="1">
      <alignment horizontal="left" vertical="center" wrapText="1" indent="1"/>
    </xf>
    <xf numFmtId="0" fontId="29" fillId="0" borderId="49" xfId="3" applyFont="1" applyFill="1" applyBorder="1" applyAlignment="1">
      <alignment horizontal="center" vertical="center" wrapText="1"/>
    </xf>
    <xf numFmtId="0" fontId="21" fillId="0" borderId="49" xfId="3" applyFont="1" applyFill="1" applyBorder="1" applyAlignment="1">
      <alignment horizontal="center" vertical="center" wrapText="1"/>
    </xf>
    <xf numFmtId="164" fontId="29" fillId="0" borderId="49" xfId="3" applyNumberFormat="1" applyFont="1" applyFill="1" applyBorder="1" applyAlignment="1">
      <alignment vertical="center"/>
    </xf>
    <xf numFmtId="164" fontId="24" fillId="0" borderId="49" xfId="3" applyNumberFormat="1" applyFont="1" applyFill="1" applyBorder="1" applyAlignment="1">
      <alignment vertical="center"/>
    </xf>
    <xf numFmtId="164" fontId="33" fillId="0" borderId="49" xfId="3" applyNumberFormat="1" applyFont="1" applyFill="1" applyBorder="1" applyAlignment="1">
      <alignment vertical="center"/>
    </xf>
    <xf numFmtId="49" fontId="21" fillId="0" borderId="49" xfId="9" applyNumberFormat="1" applyFont="1" applyFill="1" applyBorder="1" applyAlignment="1">
      <alignment horizontal="center" vertical="center"/>
    </xf>
    <xf numFmtId="0" fontId="19" fillId="0" borderId="40" xfId="3" applyFont="1" applyFill="1" applyBorder="1" applyAlignment="1">
      <alignment horizontal="center" vertical="center"/>
    </xf>
    <xf numFmtId="49" fontId="21" fillId="0" borderId="40" xfId="3" applyNumberFormat="1" applyFont="1" applyFill="1" applyBorder="1" applyAlignment="1">
      <alignment horizontal="center" vertical="center"/>
    </xf>
    <xf numFmtId="0" fontId="21" fillId="0" borderId="40" xfId="3" applyFont="1" applyFill="1" applyBorder="1" applyAlignment="1">
      <alignment horizontal="left" vertical="center" wrapText="1" indent="1"/>
    </xf>
    <xf numFmtId="0" fontId="19" fillId="0" borderId="39" xfId="3" applyFont="1" applyFill="1" applyBorder="1" applyAlignment="1">
      <alignment horizontal="center" vertical="center"/>
    </xf>
    <xf numFmtId="49" fontId="21" fillId="0" borderId="39" xfId="3" applyNumberFormat="1" applyFont="1" applyFill="1" applyBorder="1" applyAlignment="1">
      <alignment horizontal="center" vertical="center"/>
    </xf>
    <xf numFmtId="0" fontId="29" fillId="0" borderId="39" xfId="3" applyFont="1" applyFill="1" applyBorder="1" applyAlignment="1">
      <alignment horizontal="center" vertical="center" wrapText="1"/>
    </xf>
    <xf numFmtId="164" fontId="29" fillId="0" borderId="39" xfId="3" applyNumberFormat="1" applyFont="1" applyFill="1" applyBorder="1" applyAlignment="1">
      <alignment vertical="center"/>
    </xf>
    <xf numFmtId="164" fontId="33" fillId="0" borderId="39" xfId="3" applyNumberFormat="1" applyFont="1" applyFill="1" applyBorder="1" applyAlignment="1">
      <alignment vertical="center"/>
    </xf>
    <xf numFmtId="0" fontId="21" fillId="0" borderId="39" xfId="3" applyFont="1" applyFill="1" applyBorder="1" applyAlignment="1">
      <alignment horizontal="center" vertical="center" wrapText="1"/>
    </xf>
    <xf numFmtId="0" fontId="21" fillId="0" borderId="39" xfId="3" applyFont="1" applyFill="1" applyBorder="1" applyAlignment="1">
      <alignment horizontal="left" vertical="center" wrapText="1" indent="1"/>
    </xf>
    <xf numFmtId="0" fontId="23" fillId="0" borderId="40" xfId="3" applyFont="1" applyFill="1" applyBorder="1" applyAlignment="1">
      <alignment horizontal="left" vertical="center" wrapText="1" indent="1"/>
    </xf>
    <xf numFmtId="49" fontId="31" fillId="0" borderId="39" xfId="3" applyNumberFormat="1" applyFont="1" applyFill="1" applyBorder="1" applyAlignment="1">
      <alignment horizontal="center" vertical="center"/>
    </xf>
    <xf numFmtId="0" fontId="21" fillId="0" borderId="34" xfId="3" applyFont="1" applyFill="1" applyBorder="1" applyAlignment="1">
      <alignment horizontal="left" vertical="center" wrapText="1" indent="1"/>
    </xf>
    <xf numFmtId="0" fontId="31" fillId="0" borderId="49" xfId="3" applyFont="1" applyFill="1" applyBorder="1" applyAlignment="1">
      <alignment horizontal="center" vertical="center"/>
    </xf>
    <xf numFmtId="0" fontId="21" fillId="0" borderId="47" xfId="3"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0" fontId="21" fillId="0" borderId="40" xfId="0" applyFont="1" applyFill="1" applyBorder="1" applyAlignment="1">
      <alignment horizontal="left" vertical="center" wrapText="1" indent="1"/>
    </xf>
    <xf numFmtId="1" fontId="28" fillId="0" borderId="40" xfId="0" applyNumberFormat="1" applyFont="1" applyFill="1" applyBorder="1" applyAlignment="1">
      <alignment horizontal="left" vertical="center" wrapText="1" indent="1"/>
    </xf>
    <xf numFmtId="39" fontId="28" fillId="0" borderId="40" xfId="0" applyNumberFormat="1" applyFont="1" applyFill="1" applyBorder="1" applyAlignment="1">
      <alignment horizontal="right" vertical="center"/>
    </xf>
    <xf numFmtId="0" fontId="28" fillId="8" borderId="40" xfId="0" applyFont="1" applyFill="1" applyBorder="1" applyAlignment="1">
      <alignment horizontal="left" vertical="center" wrapText="1" indent="1"/>
    </xf>
    <xf numFmtId="164" fontId="29" fillId="0" borderId="34" xfId="3" applyNumberFormat="1" applyFont="1" applyFill="1" applyBorder="1" applyAlignment="1">
      <alignment vertical="center"/>
    </xf>
    <xf numFmtId="0" fontId="28" fillId="0" borderId="33" xfId="3" applyFont="1" applyFill="1" applyBorder="1" applyAlignment="1">
      <alignment horizontal="left" vertical="center" wrapText="1" indent="1"/>
    </xf>
    <xf numFmtId="0" fontId="27" fillId="0" borderId="40" xfId="0" applyFont="1" applyFill="1" applyBorder="1" applyAlignment="1">
      <alignment horizontal="left" vertical="center" wrapText="1" indent="1"/>
    </xf>
    <xf numFmtId="0" fontId="35" fillId="9" borderId="7" xfId="6" applyNumberFormat="1" applyFont="1" applyFill="1" applyBorder="1" applyAlignment="1">
      <alignment horizontal="right" vertical="center"/>
    </xf>
    <xf numFmtId="164" fontId="35" fillId="9" borderId="62" xfId="7" applyNumberFormat="1" applyFont="1" applyFill="1" applyBorder="1" applyAlignment="1">
      <alignment vertical="center"/>
    </xf>
    <xf numFmtId="164" fontId="35" fillId="9" borderId="63" xfId="7" applyNumberFormat="1" applyFont="1" applyFill="1" applyBorder="1" applyAlignment="1">
      <alignment vertical="center"/>
    </xf>
    <xf numFmtId="0" fontId="36" fillId="9" borderId="7" xfId="7" applyFont="1" applyFill="1" applyBorder="1" applyAlignment="1">
      <alignment horizontal="center" vertical="center"/>
    </xf>
    <xf numFmtId="164" fontId="35" fillId="9" borderId="63" xfId="7" applyNumberFormat="1" applyFont="1" applyFill="1" applyBorder="1" applyAlignment="1">
      <alignment horizontal="right" vertical="center"/>
    </xf>
    <xf numFmtId="0" fontId="9" fillId="0" borderId="0" xfId="3" applyFont="1"/>
    <xf numFmtId="0" fontId="32" fillId="0" borderId="30" xfId="0" applyFont="1" applyFill="1" applyBorder="1" applyAlignment="1">
      <alignment horizontal="center" vertical="center"/>
    </xf>
    <xf numFmtId="0" fontId="28" fillId="0" borderId="30" xfId="3" applyFont="1" applyFill="1" applyBorder="1" applyAlignment="1">
      <alignment horizontal="center" vertical="center"/>
    </xf>
    <xf numFmtId="0" fontId="27" fillId="0" borderId="30" xfId="3" applyFont="1" applyFill="1" applyBorder="1" applyAlignment="1">
      <alignment horizontal="left" vertical="center" wrapText="1" indent="1"/>
    </xf>
    <xf numFmtId="0" fontId="24" fillId="0" borderId="30" xfId="3" applyFont="1" applyFill="1" applyBorder="1" applyAlignment="1">
      <alignment horizontal="center" vertical="center" wrapText="1"/>
    </xf>
    <xf numFmtId="0" fontId="28" fillId="0" borderId="30" xfId="3" applyFont="1" applyFill="1" applyBorder="1" applyAlignment="1">
      <alignment horizontal="center" vertical="center" wrapText="1"/>
    </xf>
    <xf numFmtId="164" fontId="24" fillId="0" borderId="30" xfId="3" applyNumberFormat="1" applyFont="1" applyFill="1" applyBorder="1" applyAlignment="1">
      <alignment vertical="center"/>
    </xf>
    <xf numFmtId="164" fontId="25" fillId="0" borderId="30" xfId="3" applyNumberFormat="1" applyFont="1" applyFill="1" applyBorder="1" applyAlignment="1">
      <alignment vertical="center"/>
    </xf>
    <xf numFmtId="0" fontId="30" fillId="0" borderId="30" xfId="9" applyFont="1" applyFill="1" applyBorder="1" applyAlignment="1">
      <alignment horizontal="center" vertical="center" wrapText="1"/>
    </xf>
    <xf numFmtId="0" fontId="32" fillId="0" borderId="40" xfId="3" applyFont="1" applyFill="1" applyBorder="1" applyAlignment="1">
      <alignment horizontal="center" vertical="center"/>
    </xf>
    <xf numFmtId="0" fontId="28" fillId="0" borderId="40" xfId="3" applyFont="1" applyFill="1" applyBorder="1" applyAlignment="1">
      <alignment horizontal="center" vertical="center"/>
    </xf>
    <xf numFmtId="0" fontId="28" fillId="0" borderId="40" xfId="3" applyFont="1" applyFill="1" applyBorder="1" applyAlignment="1">
      <alignment horizontal="left" vertical="center" wrapText="1" indent="1"/>
    </xf>
    <xf numFmtId="0" fontId="32" fillId="0" borderId="39" xfId="3" applyFont="1" applyFill="1" applyBorder="1" applyAlignment="1">
      <alignment horizontal="center" vertical="center"/>
    </xf>
    <xf numFmtId="0" fontId="28" fillId="0" borderId="39" xfId="3" applyFont="1" applyFill="1" applyBorder="1" applyAlignment="1">
      <alignment horizontal="left" vertical="center" wrapText="1" indent="1"/>
    </xf>
    <xf numFmtId="0" fontId="28" fillId="0" borderId="49" xfId="3" applyFont="1" applyFill="1" applyBorder="1" applyAlignment="1">
      <alignment horizontal="center" vertical="center"/>
    </xf>
    <xf numFmtId="0" fontId="23" fillId="0" borderId="49" xfId="3" applyFont="1" applyFill="1" applyBorder="1" applyAlignment="1">
      <alignment horizontal="left" vertical="center" wrapText="1" indent="1"/>
    </xf>
    <xf numFmtId="0" fontId="27" fillId="0" borderId="40" xfId="3" applyFont="1" applyFill="1" applyBorder="1" applyAlignment="1">
      <alignment horizontal="left" vertical="center" wrapText="1" indent="1"/>
    </xf>
    <xf numFmtId="0" fontId="21" fillId="0" borderId="40" xfId="3" applyFont="1" applyFill="1" applyBorder="1" applyAlignment="1">
      <alignment horizontal="center" vertical="center"/>
    </xf>
    <xf numFmtId="0" fontId="21" fillId="0" borderId="49" xfId="3" applyFont="1" applyFill="1" applyBorder="1" applyAlignment="1">
      <alignment horizontal="center" vertical="center"/>
    </xf>
    <xf numFmtId="0" fontId="27" fillId="0" borderId="49" xfId="3" applyFont="1" applyFill="1" applyBorder="1" applyAlignment="1">
      <alignment horizontal="left" vertical="center" wrapText="1" indent="1"/>
    </xf>
    <xf numFmtId="0" fontId="19" fillId="0" borderId="45" xfId="3" applyFont="1" applyFill="1" applyBorder="1" applyAlignment="1">
      <alignment horizontal="center" vertical="center"/>
    </xf>
    <xf numFmtId="0" fontId="21" fillId="0" borderId="45" xfId="3" applyFont="1" applyFill="1" applyBorder="1" applyAlignment="1">
      <alignment horizontal="center" vertical="center"/>
    </xf>
    <xf numFmtId="0" fontId="21" fillId="0" borderId="45" xfId="3" applyFont="1" applyFill="1" applyBorder="1" applyAlignment="1">
      <alignment horizontal="left" vertical="center" wrapText="1" indent="1"/>
    </xf>
    <xf numFmtId="0" fontId="29" fillId="0" borderId="45" xfId="3" applyFont="1" applyFill="1" applyBorder="1" applyAlignment="1">
      <alignment horizontal="center" vertical="center" wrapText="1"/>
    </xf>
    <xf numFmtId="164" fontId="29" fillId="0" borderId="45" xfId="3" applyNumberFormat="1" applyFont="1" applyFill="1" applyBorder="1" applyAlignment="1">
      <alignment vertical="center"/>
    </xf>
    <xf numFmtId="164" fontId="24" fillId="0" borderId="45" xfId="3" applyNumberFormat="1" applyFont="1" applyFill="1" applyBorder="1" applyAlignment="1">
      <alignment vertical="center"/>
    </xf>
    <xf numFmtId="164" fontId="33" fillId="0" borderId="45" xfId="3" applyNumberFormat="1" applyFont="1" applyFill="1" applyBorder="1" applyAlignment="1">
      <alignment vertical="center"/>
    </xf>
    <xf numFmtId="0" fontId="21" fillId="0" borderId="45" xfId="3" applyFont="1" applyFill="1" applyBorder="1" applyAlignment="1">
      <alignment horizontal="center" vertical="center" wrapText="1"/>
    </xf>
    <xf numFmtId="49" fontId="21" fillId="0" borderId="45" xfId="9" applyNumberFormat="1" applyFont="1" applyFill="1" applyBorder="1" applyAlignment="1">
      <alignment horizontal="center" vertical="center"/>
    </xf>
    <xf numFmtId="0" fontId="19" fillId="0" borderId="80" xfId="9" applyFont="1" applyFill="1" applyBorder="1" applyAlignment="1">
      <alignment horizontal="center" vertical="center"/>
    </xf>
    <xf numFmtId="0" fontId="20" fillId="0" borderId="58" xfId="9" applyFont="1" applyFill="1" applyBorder="1" applyAlignment="1">
      <alignment horizontal="left" vertical="center" wrapText="1" indent="1"/>
    </xf>
    <xf numFmtId="0" fontId="21" fillId="0" borderId="58" xfId="7" applyFont="1" applyFill="1" applyBorder="1" applyAlignment="1">
      <alignment horizontal="left" vertical="center" wrapText="1" indent="1"/>
    </xf>
    <xf numFmtId="0" fontId="21" fillId="0" borderId="58" xfId="7" applyFont="1" applyFill="1" applyBorder="1" applyAlignment="1">
      <alignment horizontal="center" vertical="center" wrapText="1"/>
    </xf>
    <xf numFmtId="0" fontId="21" fillId="0" borderId="58" xfId="9" applyFont="1" applyFill="1" applyBorder="1" applyAlignment="1">
      <alignment horizontal="left" vertical="center" wrapText="1" indent="1"/>
    </xf>
    <xf numFmtId="1" fontId="29" fillId="0" borderId="58" xfId="9" applyNumberFormat="1" applyFont="1" applyFill="1" applyBorder="1" applyAlignment="1">
      <alignment horizontal="center" vertical="center" wrapText="1"/>
    </xf>
    <xf numFmtId="0" fontId="29" fillId="0" borderId="58" xfId="9" applyFont="1" applyFill="1" applyBorder="1" applyAlignment="1">
      <alignment horizontal="center" vertical="center" wrapText="1"/>
    </xf>
    <xf numFmtId="0" fontId="21" fillId="0" borderId="57" xfId="9" applyFont="1" applyFill="1" applyBorder="1" applyAlignment="1">
      <alignment horizontal="left" vertical="center" wrapText="1" indent="1"/>
    </xf>
    <xf numFmtId="164" fontId="29" fillId="0" borderId="58" xfId="9" applyNumberFormat="1" applyFont="1" applyFill="1" applyBorder="1" applyAlignment="1">
      <alignment vertical="center"/>
    </xf>
    <xf numFmtId="164" fontId="33" fillId="0" borderId="58" xfId="9" applyNumberFormat="1" applyFont="1" applyFill="1" applyBorder="1" applyAlignment="1">
      <alignment vertical="center"/>
    </xf>
    <xf numFmtId="0" fontId="19" fillId="0" borderId="58" xfId="3" applyFont="1" applyFill="1" applyBorder="1" applyAlignment="1">
      <alignment horizontal="center" vertical="center"/>
    </xf>
    <xf numFmtId="0" fontId="23" fillId="0" borderId="58" xfId="3" applyFont="1" applyFill="1" applyBorder="1" applyAlignment="1">
      <alignment horizontal="left" vertical="center" wrapText="1" indent="1"/>
    </xf>
    <xf numFmtId="0" fontId="29" fillId="0" borderId="58" xfId="3" applyFont="1" applyFill="1" applyBorder="1" applyAlignment="1">
      <alignment horizontal="center" vertical="center" wrapText="1"/>
    </xf>
    <xf numFmtId="0" fontId="21" fillId="0" borderId="58" xfId="3" applyFont="1" applyFill="1" applyBorder="1" applyAlignment="1">
      <alignment horizontal="center" vertical="center" wrapText="1"/>
    </xf>
    <xf numFmtId="164" fontId="29" fillId="0" borderId="58" xfId="3" applyNumberFormat="1" applyFont="1" applyFill="1" applyBorder="1" applyAlignment="1">
      <alignment vertical="center"/>
    </xf>
    <xf numFmtId="164" fontId="24" fillId="0" borderId="58" xfId="3" applyNumberFormat="1" applyFont="1" applyFill="1" applyBorder="1" applyAlignment="1">
      <alignment vertical="center"/>
    </xf>
    <xf numFmtId="164" fontId="33" fillId="0" borderId="58" xfId="3" applyNumberFormat="1" applyFont="1" applyFill="1" applyBorder="1" applyAlignment="1">
      <alignment vertical="center"/>
    </xf>
    <xf numFmtId="49" fontId="21" fillId="0" borderId="58" xfId="9" applyNumberFormat="1" applyFont="1" applyFill="1" applyBorder="1" applyAlignment="1">
      <alignment horizontal="center" vertical="center"/>
    </xf>
    <xf numFmtId="0" fontId="21" fillId="0" borderId="33" xfId="3" applyFont="1" applyFill="1" applyBorder="1" applyAlignment="1">
      <alignment horizontal="center" vertical="center"/>
    </xf>
    <xf numFmtId="0" fontId="23" fillId="0" borderId="33" xfId="3" applyFont="1" applyFill="1" applyBorder="1" applyAlignment="1">
      <alignment horizontal="left" vertical="center" wrapText="1" indent="1"/>
    </xf>
    <xf numFmtId="164" fontId="33" fillId="0" borderId="33" xfId="3" applyNumberFormat="1" applyFont="1" applyFill="1" applyBorder="1" applyAlignment="1">
      <alignment vertical="center"/>
    </xf>
    <xf numFmtId="49" fontId="21" fillId="0" borderId="33" xfId="9" applyNumberFormat="1" applyFont="1" applyFill="1" applyBorder="1" applyAlignment="1">
      <alignment horizontal="center" vertical="center"/>
    </xf>
    <xf numFmtId="0" fontId="21" fillId="0" borderId="82" xfId="7" applyFont="1" applyFill="1" applyBorder="1" applyAlignment="1">
      <alignment horizontal="left" vertical="center" wrapText="1" indent="1"/>
    </xf>
    <xf numFmtId="0" fontId="27" fillId="0" borderId="33" xfId="0" applyFont="1" applyFill="1" applyBorder="1" applyAlignment="1">
      <alignment horizontal="left" vertical="center" wrapText="1" indent="1"/>
    </xf>
    <xf numFmtId="49" fontId="31" fillId="0" borderId="40" xfId="3" applyNumberFormat="1" applyFont="1" applyFill="1" applyBorder="1" applyAlignment="1">
      <alignment horizontal="center" vertical="center"/>
    </xf>
    <xf numFmtId="0" fontId="27" fillId="0" borderId="33" xfId="3" applyFont="1" applyFill="1" applyBorder="1" applyAlignment="1">
      <alignment horizontal="left" vertical="center" wrapText="1" indent="1"/>
    </xf>
    <xf numFmtId="0" fontId="27" fillId="0" borderId="49" xfId="0" applyFont="1" applyFill="1" applyBorder="1" applyAlignment="1">
      <alignment horizontal="left" vertical="center" wrapText="1" indent="1"/>
    </xf>
    <xf numFmtId="49" fontId="21" fillId="0" borderId="47" xfId="9" applyNumberFormat="1" applyFont="1" applyFill="1" applyBorder="1" applyAlignment="1">
      <alignment horizontal="center" vertical="center"/>
    </xf>
    <xf numFmtId="0" fontId="21" fillId="0" borderId="58" xfId="9" applyFont="1" applyFill="1" applyBorder="1" applyAlignment="1">
      <alignment horizontal="center" vertical="center" wrapText="1"/>
    </xf>
    <xf numFmtId="0" fontId="19" fillId="0" borderId="34" xfId="3" applyFont="1" applyFill="1" applyBorder="1" applyAlignment="1">
      <alignment horizontal="center" vertical="center"/>
    </xf>
    <xf numFmtId="0" fontId="29" fillId="0" borderId="34" xfId="3" applyFont="1" applyFill="1" applyBorder="1" applyAlignment="1">
      <alignment horizontal="center" vertical="center" wrapText="1"/>
    </xf>
    <xf numFmtId="0" fontId="21" fillId="0" borderId="34" xfId="3" applyFont="1" applyFill="1" applyBorder="1" applyAlignment="1">
      <alignment horizontal="center" vertical="center" wrapText="1"/>
    </xf>
    <xf numFmtId="164" fontId="24" fillId="0" borderId="34" xfId="3" applyNumberFormat="1" applyFont="1" applyFill="1" applyBorder="1" applyAlignment="1">
      <alignment vertical="center"/>
    </xf>
    <xf numFmtId="49" fontId="21" fillId="0" borderId="34" xfId="9" applyNumberFormat="1" applyFont="1" applyFill="1" applyBorder="1" applyAlignment="1">
      <alignment horizontal="center" vertical="center"/>
    </xf>
    <xf numFmtId="0" fontId="28" fillId="0" borderId="49" xfId="3" applyFont="1" applyFill="1" applyBorder="1" applyAlignment="1">
      <alignment horizontal="center" vertical="center" wrapText="1"/>
    </xf>
    <xf numFmtId="164" fontId="25" fillId="0" borderId="49" xfId="3" applyNumberFormat="1" applyFont="1" applyFill="1" applyBorder="1" applyAlignment="1">
      <alignment vertical="center"/>
    </xf>
    <xf numFmtId="0" fontId="32" fillId="0" borderId="96" xfId="3" applyFont="1" applyFill="1" applyBorder="1" applyAlignment="1">
      <alignment horizontal="center" vertical="center"/>
    </xf>
    <xf numFmtId="0" fontId="24" fillId="0" borderId="96" xfId="3" applyFont="1" applyFill="1" applyBorder="1" applyAlignment="1">
      <alignment horizontal="center" vertical="center" wrapText="1"/>
    </xf>
    <xf numFmtId="0" fontId="21" fillId="0" borderId="99" xfId="3" applyFont="1" applyFill="1" applyBorder="1" applyAlignment="1">
      <alignment horizontal="center" vertical="center" wrapText="1"/>
    </xf>
    <xf numFmtId="164" fontId="24" fillId="0" borderId="96" xfId="3" applyNumberFormat="1" applyFont="1" applyFill="1" applyBorder="1" applyAlignment="1">
      <alignment vertical="center"/>
    </xf>
    <xf numFmtId="164" fontId="24" fillId="0" borderId="99" xfId="3" applyNumberFormat="1" applyFont="1" applyFill="1" applyBorder="1" applyAlignment="1">
      <alignment vertical="center"/>
    </xf>
    <xf numFmtId="164" fontId="33" fillId="0" borderId="99" xfId="3" applyNumberFormat="1" applyFont="1" applyFill="1" applyBorder="1" applyAlignment="1">
      <alignment vertical="center"/>
    </xf>
    <xf numFmtId="49" fontId="21" fillId="0" borderId="99" xfId="9" applyNumberFormat="1" applyFont="1" applyFill="1" applyBorder="1" applyAlignment="1">
      <alignment horizontal="center" vertical="center"/>
    </xf>
    <xf numFmtId="0" fontId="35" fillId="9" borderId="0" xfId="6" applyNumberFormat="1" applyFont="1" applyFill="1" applyBorder="1" applyAlignment="1">
      <alignment horizontal="right" vertical="center"/>
    </xf>
    <xf numFmtId="0" fontId="36" fillId="9" borderId="0" xfId="7" applyFont="1" applyFill="1" applyBorder="1" applyAlignment="1">
      <alignment horizontal="center" vertical="center"/>
    </xf>
    <xf numFmtId="164" fontId="35" fillId="9" borderId="101" xfId="7" applyNumberFormat="1" applyFont="1" applyFill="1" applyBorder="1" applyAlignment="1">
      <alignment horizontal="right" vertical="center"/>
    </xf>
    <xf numFmtId="3" fontId="32" fillId="0" borderId="30" xfId="0" applyNumberFormat="1" applyFont="1" applyFill="1" applyBorder="1" applyAlignment="1">
      <alignment horizontal="center" vertical="center"/>
    </xf>
    <xf numFmtId="0" fontId="32" fillId="0" borderId="45" xfId="3" applyFont="1" applyFill="1" applyBorder="1" applyAlignment="1">
      <alignment horizontal="center" vertical="center"/>
    </xf>
    <xf numFmtId="0" fontId="28" fillId="0" borderId="45" xfId="3" applyFont="1" applyFill="1" applyBorder="1" applyAlignment="1">
      <alignment horizontal="center" vertical="center"/>
    </xf>
    <xf numFmtId="1" fontId="28" fillId="0" borderId="45" xfId="0" applyNumberFormat="1" applyFont="1" applyFill="1" applyBorder="1" applyAlignment="1">
      <alignment horizontal="left" vertical="center" wrapText="1" indent="1"/>
    </xf>
    <xf numFmtId="0" fontId="24" fillId="0" borderId="45" xfId="3" applyFont="1" applyFill="1" applyBorder="1" applyAlignment="1">
      <alignment horizontal="center" vertical="center" wrapText="1"/>
    </xf>
    <xf numFmtId="0" fontId="28" fillId="0" borderId="45" xfId="3" applyFont="1" applyFill="1" applyBorder="1" applyAlignment="1">
      <alignment horizontal="center" vertical="center" wrapText="1"/>
    </xf>
    <xf numFmtId="164" fontId="25" fillId="0" borderId="45" xfId="3" applyNumberFormat="1" applyFont="1" applyFill="1" applyBorder="1" applyAlignment="1">
      <alignment vertical="center"/>
    </xf>
    <xf numFmtId="0" fontId="21" fillId="0" borderId="99" xfId="3" applyFont="1" applyFill="1" applyBorder="1" applyAlignment="1">
      <alignment horizontal="center" vertical="center"/>
    </xf>
    <xf numFmtId="0" fontId="29" fillId="0" borderId="99" xfId="3" applyFont="1" applyFill="1" applyBorder="1" applyAlignment="1">
      <alignment horizontal="center" vertical="center" wrapText="1"/>
    </xf>
    <xf numFmtId="39" fontId="28" fillId="0" borderId="33" xfId="0" applyNumberFormat="1" applyFont="1" applyFill="1" applyBorder="1" applyAlignment="1">
      <alignment horizontal="right" vertical="center"/>
    </xf>
    <xf numFmtId="164" fontId="35" fillId="9" borderId="109" xfId="7" applyNumberFormat="1" applyFont="1" applyFill="1" applyBorder="1" applyAlignment="1">
      <alignment vertical="center"/>
    </xf>
    <xf numFmtId="164" fontId="35" fillId="9" borderId="101" xfId="7" applyNumberFormat="1" applyFont="1" applyFill="1" applyBorder="1" applyAlignment="1">
      <alignment vertical="center"/>
    </xf>
    <xf numFmtId="0" fontId="28" fillId="0" borderId="33" xfId="3" applyFont="1" applyFill="1" applyBorder="1" applyAlignment="1">
      <alignment horizontal="center" vertical="center"/>
    </xf>
    <xf numFmtId="0" fontId="27" fillId="0" borderId="30" xfId="0" applyFont="1" applyFill="1" applyBorder="1" applyAlignment="1">
      <alignment vertical="center" wrapText="1"/>
    </xf>
    <xf numFmtId="165" fontId="21" fillId="0" borderId="40" xfId="3" applyNumberFormat="1" applyFont="1" applyFill="1" applyBorder="1" applyAlignment="1">
      <alignment horizontal="center" vertical="center"/>
    </xf>
    <xf numFmtId="0" fontId="19" fillId="0" borderId="80" xfId="7" applyFont="1" applyFill="1" applyBorder="1" applyAlignment="1">
      <alignment horizontal="center" vertical="center"/>
    </xf>
    <xf numFmtId="0" fontId="21" fillId="0" borderId="58" xfId="7" applyFont="1" applyFill="1" applyBorder="1" applyAlignment="1">
      <alignment horizontal="center" vertical="center"/>
    </xf>
    <xf numFmtId="39" fontId="29" fillId="0" borderId="58" xfId="9" applyNumberFormat="1" applyFont="1" applyFill="1" applyBorder="1" applyAlignment="1">
      <alignment vertical="center"/>
    </xf>
    <xf numFmtId="39" fontId="33" fillId="0" borderId="58" xfId="9" applyNumberFormat="1" applyFont="1" applyFill="1" applyBorder="1" applyAlignment="1">
      <alignment vertical="center"/>
    </xf>
    <xf numFmtId="0" fontId="27" fillId="0" borderId="96" xfId="3" applyFont="1" applyFill="1" applyBorder="1" applyAlignment="1">
      <alignment horizontal="left" vertical="center" wrapText="1" indent="1"/>
    </xf>
    <xf numFmtId="0" fontId="28" fillId="0" borderId="96" xfId="3" applyFont="1" applyFill="1" applyBorder="1" applyAlignment="1">
      <alignment horizontal="center" vertical="center" wrapText="1"/>
    </xf>
    <xf numFmtId="164" fontId="25" fillId="0" borderId="96" xfId="3" applyNumberFormat="1" applyFont="1" applyFill="1" applyBorder="1" applyAlignment="1">
      <alignment vertical="center"/>
    </xf>
    <xf numFmtId="49" fontId="21" fillId="0" borderId="96" xfId="9" applyNumberFormat="1" applyFont="1" applyFill="1" applyBorder="1" applyAlignment="1">
      <alignment horizontal="center" vertical="center"/>
    </xf>
    <xf numFmtId="0" fontId="35" fillId="9" borderId="115" xfId="6" applyNumberFormat="1" applyFont="1" applyFill="1" applyBorder="1" applyAlignment="1">
      <alignment horizontal="right" vertical="center"/>
    </xf>
    <xf numFmtId="164" fontId="35" fillId="9" borderId="116" xfId="7" applyNumberFormat="1" applyFont="1" applyFill="1" applyBorder="1" applyAlignment="1">
      <alignment horizontal="right" vertical="center"/>
    </xf>
    <xf numFmtId="164" fontId="41" fillId="10" borderId="121" xfId="11" applyNumberFormat="1" applyFont="1" applyFill="1" applyBorder="1" applyAlignment="1">
      <alignment horizontal="right" vertical="center"/>
    </xf>
    <xf numFmtId="39" fontId="41" fillId="10" borderId="121" xfId="11" applyNumberFormat="1" applyFont="1" applyFill="1" applyBorder="1" applyAlignment="1">
      <alignment horizontal="right" vertical="center"/>
    </xf>
    <xf numFmtId="4" fontId="41" fillId="10" borderId="124" xfId="11" applyNumberFormat="1" applyFont="1" applyFill="1" applyBorder="1" applyAlignment="1">
      <alignment horizontal="right" vertical="center" wrapText="1" indent="1"/>
    </xf>
    <xf numFmtId="0" fontId="0" fillId="0" borderId="0" xfId="0" applyAlignment="1">
      <alignment vertical="center"/>
    </xf>
    <xf numFmtId="0" fontId="38" fillId="0" borderId="0" xfId="3" applyFont="1"/>
    <xf numFmtId="0" fontId="38" fillId="0" borderId="0" xfId="3" applyFont="1" applyFill="1"/>
    <xf numFmtId="0" fontId="45" fillId="0" borderId="0" xfId="3" applyFont="1" applyAlignment="1">
      <alignment horizontal="left" vertical="center"/>
    </xf>
    <xf numFmtId="0" fontId="45" fillId="0" borderId="0" xfId="3" applyFont="1"/>
    <xf numFmtId="0" fontId="1" fillId="0" borderId="0" xfId="3" applyAlignment="1">
      <alignment horizontal="left" vertical="center"/>
    </xf>
    <xf numFmtId="0" fontId="26" fillId="0" borderId="0" xfId="3" applyFont="1" applyAlignment="1">
      <alignment horizontal="right"/>
    </xf>
    <xf numFmtId="0" fontId="46" fillId="0" borderId="0" xfId="3" applyFont="1" applyAlignment="1">
      <alignment vertical="center"/>
    </xf>
    <xf numFmtId="14" fontId="48" fillId="0" borderId="0" xfId="3" applyNumberFormat="1" applyFont="1" applyFill="1" applyAlignment="1">
      <alignment horizontal="left"/>
    </xf>
    <xf numFmtId="0" fontId="47" fillId="0" borderId="0" xfId="0" applyFont="1" applyAlignment="1">
      <alignment vertical="center"/>
    </xf>
    <xf numFmtId="0" fontId="38" fillId="0" borderId="0" xfId="3" applyFont="1" applyAlignment="1">
      <alignment horizontal="left" vertical="center"/>
    </xf>
    <xf numFmtId="0" fontId="48" fillId="0" borderId="0" xfId="3" applyFont="1" applyFill="1" applyAlignment="1">
      <alignment horizontal="right"/>
    </xf>
    <xf numFmtId="0" fontId="12" fillId="0" borderId="0" xfId="0" applyFont="1" applyAlignment="1" applyProtection="1">
      <alignment horizontal="center" vertical="center"/>
      <protection locked="0"/>
    </xf>
    <xf numFmtId="0" fontId="47" fillId="0" borderId="0" xfId="0" applyFont="1" applyFill="1" applyAlignment="1">
      <alignment vertical="center"/>
    </xf>
    <xf numFmtId="0" fontId="50" fillId="10" borderId="127" xfId="4" applyFont="1" applyFill="1" applyBorder="1" applyAlignment="1">
      <alignment horizontal="center" vertical="center"/>
    </xf>
    <xf numFmtId="0" fontId="50" fillId="10" borderId="128" xfId="4" applyFont="1" applyFill="1" applyBorder="1" applyAlignment="1">
      <alignment horizontal="center" vertical="center"/>
    </xf>
    <xf numFmtId="0" fontId="50" fillId="10" borderId="129" xfId="4" applyFont="1" applyFill="1" applyBorder="1" applyAlignment="1">
      <alignment horizontal="center" vertical="center" wrapText="1"/>
    </xf>
    <xf numFmtId="0" fontId="31" fillId="0" borderId="130" xfId="0" applyFont="1" applyFill="1" applyBorder="1" applyAlignment="1">
      <alignment horizontal="center" vertical="center"/>
    </xf>
    <xf numFmtId="164" fontId="51" fillId="0" borderId="71" xfId="0" applyNumberFormat="1" applyFont="1" applyFill="1" applyBorder="1" applyAlignment="1">
      <alignment horizontal="right" vertical="center"/>
    </xf>
    <xf numFmtId="0" fontId="44" fillId="0" borderId="0" xfId="3" applyFont="1" applyAlignment="1">
      <alignment vertical="center"/>
    </xf>
    <xf numFmtId="0" fontId="48" fillId="0" borderId="0" xfId="3" applyFont="1" applyAlignment="1">
      <alignment horizontal="right"/>
    </xf>
    <xf numFmtId="164" fontId="51" fillId="0" borderId="71" xfId="12" applyNumberFormat="1" applyFont="1" applyFill="1" applyBorder="1" applyAlignment="1">
      <alignment vertical="center"/>
    </xf>
    <xf numFmtId="164" fontId="51" fillId="0" borderId="71" xfId="0" applyNumberFormat="1" applyFont="1" applyFill="1" applyBorder="1" applyAlignment="1" applyProtection="1">
      <alignment horizontal="right" vertical="center"/>
    </xf>
    <xf numFmtId="164" fontId="51" fillId="0" borderId="83" xfId="0" applyNumberFormat="1" applyFont="1" applyFill="1" applyBorder="1" applyAlignment="1" applyProtection="1">
      <alignment horizontal="right" vertical="center"/>
    </xf>
    <xf numFmtId="0" fontId="50" fillId="10" borderId="132" xfId="4" applyFont="1" applyFill="1" applyBorder="1" applyAlignment="1">
      <alignment horizontal="center" vertical="center"/>
    </xf>
    <xf numFmtId="7" fontId="52" fillId="10" borderId="134" xfId="4" applyNumberFormat="1" applyFont="1" applyFill="1" applyBorder="1" applyAlignment="1">
      <alignment horizontal="right" vertical="center"/>
    </xf>
    <xf numFmtId="0" fontId="0" fillId="0" borderId="0" xfId="0" applyAlignment="1" applyProtection="1">
      <alignment vertical="center" wrapText="1"/>
      <protection locked="0"/>
    </xf>
    <xf numFmtId="39" fontId="24" fillId="0" borderId="0" xfId="0" applyNumberFormat="1" applyFont="1" applyAlignment="1" applyProtection="1">
      <alignment vertical="center" wrapText="1"/>
    </xf>
    <xf numFmtId="165" fontId="1" fillId="0" borderId="0" xfId="3" applyNumberFormat="1"/>
    <xf numFmtId="39" fontId="24" fillId="0" borderId="0" xfId="0" applyNumberFormat="1" applyFont="1" applyFill="1" applyAlignment="1" applyProtection="1">
      <alignment vertical="center" wrapText="1"/>
    </xf>
    <xf numFmtId="39" fontId="24" fillId="0" borderId="115" xfId="0" applyNumberFormat="1" applyFont="1" applyBorder="1" applyAlignment="1" applyProtection="1">
      <alignment vertical="center" wrapText="1"/>
    </xf>
    <xf numFmtId="0" fontId="56" fillId="0" borderId="0" xfId="13" applyFont="1" applyAlignment="1"/>
    <xf numFmtId="0" fontId="70" fillId="0" borderId="0" xfId="13" applyFont="1"/>
    <xf numFmtId="164" fontId="41" fillId="10" borderId="187" xfId="11" applyNumberFormat="1" applyFont="1" applyFill="1" applyBorder="1" applyAlignment="1">
      <alignment horizontal="right" vertical="center"/>
    </xf>
    <xf numFmtId="0" fontId="50" fillId="10" borderId="133" xfId="4" applyFont="1" applyFill="1" applyBorder="1" applyAlignment="1">
      <alignment horizontal="left" vertical="center" indent="1"/>
    </xf>
    <xf numFmtId="0" fontId="44" fillId="0" borderId="0" xfId="0" applyFont="1" applyAlignment="1" applyProtection="1">
      <alignment horizontal="left" vertical="center" indent="1"/>
      <protection locked="0"/>
    </xf>
    <xf numFmtId="0" fontId="38" fillId="0" borderId="0" xfId="0" applyFont="1" applyAlignment="1" applyProtection="1">
      <alignment horizontal="left" vertical="center" wrapText="1" indent="1"/>
      <protection locked="0"/>
    </xf>
    <xf numFmtId="0" fontId="44" fillId="0" borderId="0" xfId="0" applyFont="1" applyAlignment="1" applyProtection="1">
      <alignment horizontal="left" vertical="center" wrapText="1" indent="1"/>
      <protection locked="0"/>
    </xf>
    <xf numFmtId="7" fontId="25" fillId="0" borderId="0" xfId="0" applyNumberFormat="1" applyFont="1" applyAlignment="1" applyProtection="1">
      <alignment vertical="center" wrapText="1"/>
    </xf>
    <xf numFmtId="0" fontId="1" fillId="0" borderId="0" xfId="3" applyAlignment="1">
      <alignment vertical="center"/>
    </xf>
    <xf numFmtId="0" fontId="26" fillId="0" borderId="0" xfId="4" applyFont="1" applyAlignment="1">
      <alignment vertical="center" wrapText="1"/>
    </xf>
    <xf numFmtId="0" fontId="26" fillId="0" borderId="0" xfId="4" applyFont="1" applyAlignment="1">
      <alignment horizontal="right" vertical="center" wrapText="1"/>
    </xf>
    <xf numFmtId="0" fontId="9" fillId="8" borderId="0" xfId="4" applyFill="1" applyAlignment="1">
      <alignment vertical="center" wrapText="1"/>
    </xf>
    <xf numFmtId="0" fontId="81" fillId="0" borderId="0" xfId="4" applyFont="1" applyAlignment="1">
      <alignment vertical="center" wrapText="1"/>
    </xf>
    <xf numFmtId="0" fontId="9" fillId="0" borderId="0" xfId="4" applyAlignment="1">
      <alignment horizontal="center" vertical="center" wrapText="1"/>
    </xf>
    <xf numFmtId="0" fontId="9" fillId="0" borderId="0" xfId="4" applyAlignment="1">
      <alignment horizontal="right" vertical="center" wrapText="1"/>
    </xf>
    <xf numFmtId="39" fontId="24" fillId="0" borderId="30" xfId="3" applyNumberFormat="1" applyFont="1" applyFill="1" applyBorder="1" applyAlignment="1">
      <alignment horizontal="right" vertical="center"/>
    </xf>
    <xf numFmtId="39" fontId="25" fillId="0" borderId="30" xfId="3" applyNumberFormat="1" applyFont="1" applyFill="1" applyBorder="1" applyAlignment="1">
      <alignment horizontal="right" vertical="center"/>
    </xf>
    <xf numFmtId="39" fontId="24" fillId="0" borderId="40" xfId="3" applyNumberFormat="1" applyFont="1" applyFill="1" applyBorder="1" applyAlignment="1">
      <alignment vertical="center"/>
    </xf>
    <xf numFmtId="39" fontId="24" fillId="0" borderId="40" xfId="3" applyNumberFormat="1" applyFont="1" applyFill="1" applyBorder="1" applyAlignment="1">
      <alignment horizontal="right" vertical="center"/>
    </xf>
    <xf numFmtId="39" fontId="33" fillId="0" borderId="40" xfId="3" applyNumberFormat="1" applyFont="1" applyFill="1" applyBorder="1" applyAlignment="1">
      <alignment horizontal="right" vertical="center"/>
    </xf>
    <xf numFmtId="39" fontId="29" fillId="0" borderId="33" xfId="3" applyNumberFormat="1" applyFont="1" applyFill="1" applyBorder="1" applyAlignment="1">
      <alignment vertical="center"/>
    </xf>
    <xf numFmtId="39" fontId="24" fillId="0" borderId="33" xfId="3" applyNumberFormat="1" applyFont="1" applyFill="1" applyBorder="1" applyAlignment="1">
      <alignment horizontal="right" vertical="center"/>
    </xf>
    <xf numFmtId="39" fontId="29" fillId="0" borderId="45" xfId="3" applyNumberFormat="1" applyFont="1" applyFill="1" applyBorder="1" applyAlignment="1">
      <alignment vertical="center"/>
    </xf>
    <xf numFmtId="39" fontId="24" fillId="0" borderId="45" xfId="3" applyNumberFormat="1" applyFont="1" applyFill="1" applyBorder="1" applyAlignment="1">
      <alignment horizontal="right" vertical="center"/>
    </xf>
    <xf numFmtId="39" fontId="33" fillId="0" borderId="45" xfId="3" applyNumberFormat="1" applyFont="1" applyFill="1" applyBorder="1" applyAlignment="1">
      <alignment horizontal="right" vertical="center"/>
    </xf>
    <xf numFmtId="39" fontId="29" fillId="0" borderId="40" xfId="3" applyNumberFormat="1" applyFont="1" applyFill="1" applyBorder="1" applyAlignment="1">
      <alignment vertical="center"/>
    </xf>
    <xf numFmtId="39" fontId="24" fillId="0" borderId="39" xfId="3" applyNumberFormat="1" applyFont="1" applyFill="1" applyBorder="1" applyAlignment="1">
      <alignment horizontal="right" vertical="center"/>
    </xf>
    <xf numFmtId="0" fontId="21" fillId="0" borderId="40" xfId="0" applyFont="1" applyFill="1" applyBorder="1" applyAlignment="1">
      <alignment horizontal="center" vertical="center" wrapText="1"/>
    </xf>
    <xf numFmtId="39" fontId="24" fillId="0" borderId="33" xfId="3" applyNumberFormat="1" applyFont="1" applyFill="1" applyBorder="1" applyAlignment="1">
      <alignment vertical="center"/>
    </xf>
    <xf numFmtId="39" fontId="25" fillId="0" borderId="40" xfId="3" applyNumberFormat="1" applyFont="1" applyFill="1" applyBorder="1" applyAlignment="1">
      <alignment horizontal="right" vertical="center"/>
    </xf>
    <xf numFmtId="0" fontId="21" fillId="0" borderId="45" xfId="0" applyFont="1" applyFill="1" applyBorder="1" applyAlignment="1">
      <alignment horizontal="left" vertical="center" wrapText="1" indent="1"/>
    </xf>
    <xf numFmtId="39" fontId="29" fillId="0" borderId="49" xfId="3" applyNumberFormat="1" applyFont="1" applyFill="1" applyBorder="1" applyAlignment="1">
      <alignment vertical="center"/>
    </xf>
    <xf numFmtId="39" fontId="24" fillId="0" borderId="49" xfId="3" applyNumberFormat="1" applyFont="1" applyFill="1" applyBorder="1" applyAlignment="1">
      <alignment horizontal="right" vertical="center"/>
    </xf>
    <xf numFmtId="0" fontId="21" fillId="0" borderId="33" xfId="0" applyFont="1" applyFill="1" applyBorder="1" applyAlignment="1">
      <alignment horizontal="left" vertical="center" wrapText="1" indent="1"/>
    </xf>
    <xf numFmtId="39" fontId="24" fillId="0" borderId="45" xfId="3" applyNumberFormat="1" applyFont="1" applyFill="1" applyBorder="1" applyAlignment="1">
      <alignment vertical="center"/>
    </xf>
    <xf numFmtId="39" fontId="25" fillId="8" borderId="33" xfId="3" applyNumberFormat="1" applyFont="1" applyFill="1" applyBorder="1" applyAlignment="1">
      <alignment horizontal="right" vertical="center"/>
    </xf>
    <xf numFmtId="39" fontId="25" fillId="8" borderId="49" xfId="3" applyNumberFormat="1" applyFont="1" applyFill="1" applyBorder="1" applyAlignment="1">
      <alignment horizontal="right" vertical="center"/>
    </xf>
    <xf numFmtId="0" fontId="21" fillId="0" borderId="144" xfId="0" applyFont="1" applyBorder="1" applyAlignment="1">
      <alignment horizontal="center" vertical="center" wrapText="1"/>
    </xf>
    <xf numFmtId="49" fontId="21" fillId="0" borderId="144" xfId="0" applyNumberFormat="1" applyFont="1" applyBorder="1" applyAlignment="1">
      <alignment horizontal="center" vertical="center"/>
    </xf>
    <xf numFmtId="0" fontId="21" fillId="0" borderId="150" xfId="0" applyFont="1" applyBorder="1" applyAlignment="1">
      <alignment horizontal="center" vertical="center" wrapText="1"/>
    </xf>
    <xf numFmtId="39" fontId="61" fillId="0" borderId="150" xfId="0" applyNumberFormat="1" applyFont="1" applyBorder="1" applyAlignment="1">
      <alignment horizontal="right" vertical="center"/>
    </xf>
    <xf numFmtId="49" fontId="21" fillId="0" borderId="150" xfId="0" applyNumberFormat="1" applyFont="1" applyBorder="1" applyAlignment="1">
      <alignment horizontal="center" vertical="center"/>
    </xf>
    <xf numFmtId="0" fontId="28" fillId="0" borderId="52" xfId="3" applyFont="1" applyFill="1" applyBorder="1" applyAlignment="1">
      <alignment horizontal="center" vertical="center"/>
    </xf>
    <xf numFmtId="0" fontId="21" fillId="0" borderId="215" xfId="0" applyFont="1" applyBorder="1" applyAlignment="1">
      <alignment horizontal="center" vertical="center" wrapText="1"/>
    </xf>
    <xf numFmtId="39" fontId="29" fillId="0" borderId="215" xfId="0" applyNumberFormat="1" applyFont="1" applyBorder="1" applyAlignment="1">
      <alignment vertical="center"/>
    </xf>
    <xf numFmtId="39" fontId="61" fillId="0" borderId="215" xfId="0" applyNumberFormat="1" applyFont="1" applyBorder="1" applyAlignment="1">
      <alignment horizontal="right" vertical="center"/>
    </xf>
    <xf numFmtId="0" fontId="21" fillId="0" borderId="155" xfId="0" applyFont="1" applyBorder="1" applyAlignment="1">
      <alignment horizontal="center" vertical="center" wrapText="1"/>
    </xf>
    <xf numFmtId="49" fontId="21" fillId="0" borderId="155" xfId="0" applyNumberFormat="1" applyFont="1" applyBorder="1" applyAlignment="1">
      <alignment horizontal="center" vertical="center"/>
    </xf>
    <xf numFmtId="0" fontId="24" fillId="0" borderId="49" xfId="3" applyFont="1" applyFill="1" applyBorder="1" applyAlignment="1">
      <alignment horizontal="center" vertical="center" wrapText="1"/>
    </xf>
    <xf numFmtId="0" fontId="21" fillId="0" borderId="30" xfId="3" applyFont="1" applyFill="1" applyBorder="1" applyAlignment="1">
      <alignment horizontal="center" vertical="center" wrapText="1"/>
    </xf>
    <xf numFmtId="49" fontId="21" fillId="0" borderId="30" xfId="9" applyNumberFormat="1" applyFont="1" applyFill="1" applyBorder="1" applyAlignment="1">
      <alignment horizontal="center" vertical="center"/>
    </xf>
    <xf numFmtId="0" fontId="30" fillId="0" borderId="49" xfId="9" applyFont="1" applyFill="1" applyBorder="1" applyAlignment="1">
      <alignment horizontal="center" vertical="center" wrapText="1"/>
    </xf>
    <xf numFmtId="0" fontId="28" fillId="0" borderId="99" xfId="3" applyFont="1" applyFill="1" applyBorder="1" applyAlignment="1">
      <alignment horizontal="center" vertical="center" wrapText="1"/>
    </xf>
    <xf numFmtId="39" fontId="25" fillId="0" borderId="30" xfId="3" applyNumberFormat="1" applyFont="1" applyFill="1" applyBorder="1" applyAlignment="1">
      <alignment vertical="center"/>
    </xf>
    <xf numFmtId="39" fontId="25" fillId="0" borderId="33" xfId="3" applyNumberFormat="1" applyFont="1" applyFill="1" applyBorder="1" applyAlignment="1">
      <alignment vertical="center"/>
    </xf>
    <xf numFmtId="39" fontId="25" fillId="0" borderId="40" xfId="3" applyNumberFormat="1" applyFont="1" applyFill="1" applyBorder="1" applyAlignment="1">
      <alignment vertical="center"/>
    </xf>
    <xf numFmtId="39" fontId="24" fillId="0" borderId="39" xfId="3" applyNumberFormat="1" applyFont="1" applyFill="1" applyBorder="1" applyAlignment="1">
      <alignment vertical="center"/>
    </xf>
    <xf numFmtId="39" fontId="33" fillId="0" borderId="40" xfId="3" applyNumberFormat="1" applyFont="1" applyFill="1" applyBorder="1" applyAlignment="1">
      <alignment vertical="center"/>
    </xf>
    <xf numFmtId="39" fontId="33" fillId="0" borderId="33" xfId="3" applyNumberFormat="1" applyFont="1" applyFill="1" applyBorder="1" applyAlignment="1">
      <alignment vertical="center"/>
    </xf>
    <xf numFmtId="39" fontId="33" fillId="0" borderId="45" xfId="3" applyNumberFormat="1" applyFont="1" applyFill="1" applyBorder="1" applyAlignment="1">
      <alignment vertical="center"/>
    </xf>
    <xf numFmtId="39" fontId="25" fillId="0" borderId="39" xfId="3" applyNumberFormat="1" applyFont="1" applyFill="1" applyBorder="1" applyAlignment="1">
      <alignment vertical="center"/>
    </xf>
    <xf numFmtId="0" fontId="24" fillId="8" borderId="40" xfId="3" applyFont="1" applyFill="1" applyBorder="1" applyAlignment="1">
      <alignment horizontal="center" vertical="center" wrapText="1"/>
    </xf>
    <xf numFmtId="0" fontId="45" fillId="0" borderId="0" xfId="3" applyFont="1" applyAlignment="1">
      <alignment vertical="center"/>
    </xf>
    <xf numFmtId="0" fontId="23" fillId="0" borderId="49" xfId="3" applyFont="1" applyFill="1" applyBorder="1" applyAlignment="1">
      <alignment horizontal="center" vertical="center"/>
    </xf>
    <xf numFmtId="39" fontId="29" fillId="0" borderId="49" xfId="3" applyNumberFormat="1" applyFont="1" applyFill="1" applyBorder="1" applyAlignment="1">
      <alignment horizontal="right" vertical="center"/>
    </xf>
    <xf numFmtId="0" fontId="28" fillId="0" borderId="40" xfId="3" applyFont="1" applyBorder="1" applyAlignment="1">
      <alignment horizontal="center" vertical="center"/>
    </xf>
    <xf numFmtId="0" fontId="24" fillId="0" borderId="99" xfId="3" applyFont="1" applyFill="1" applyBorder="1" applyAlignment="1">
      <alignment horizontal="center" vertical="center" wrapText="1"/>
    </xf>
    <xf numFmtId="0" fontId="28" fillId="0" borderId="31" xfId="3" applyFont="1" applyFill="1" applyBorder="1" applyAlignment="1">
      <alignment horizontal="center" vertical="center" wrapText="1"/>
    </xf>
    <xf numFmtId="0" fontId="38" fillId="0" borderId="0" xfId="3" applyFont="1" applyAlignment="1">
      <alignment vertical="center"/>
    </xf>
    <xf numFmtId="0" fontId="26" fillId="0" borderId="0" xfId="3" applyFont="1" applyAlignment="1">
      <alignment vertical="center"/>
    </xf>
    <xf numFmtId="0" fontId="26" fillId="0" borderId="0" xfId="3" applyFont="1" applyAlignment="1">
      <alignment horizontal="right" vertical="center"/>
    </xf>
    <xf numFmtId="0" fontId="0" fillId="0" borderId="0" xfId="0" applyFont="1" applyAlignment="1" applyProtection="1">
      <alignment vertical="center" wrapText="1"/>
      <protection locked="0"/>
    </xf>
    <xf numFmtId="0" fontId="84" fillId="0" borderId="0" xfId="0" applyFont="1" applyAlignment="1" applyProtection="1">
      <alignment horizontal="center" vertical="center" wrapText="1"/>
      <protection locked="0"/>
    </xf>
    <xf numFmtId="0" fontId="26" fillId="0" borderId="45" xfId="3" applyFont="1" applyFill="1" applyBorder="1" applyAlignment="1">
      <alignment horizontal="center" vertical="center"/>
    </xf>
    <xf numFmtId="0" fontId="28" fillId="0" borderId="45" xfId="3" applyFont="1" applyFill="1" applyBorder="1" applyAlignment="1">
      <alignment horizontal="left" vertical="center" wrapText="1" indent="1"/>
    </xf>
    <xf numFmtId="0" fontId="31" fillId="0" borderId="45" xfId="3" applyFont="1" applyFill="1" applyBorder="1" applyAlignment="1">
      <alignment horizontal="center" vertical="center"/>
    </xf>
    <xf numFmtId="0" fontId="31" fillId="0" borderId="33" xfId="3" applyFont="1" applyFill="1" applyBorder="1" applyAlignment="1">
      <alignment horizontal="center" vertical="center"/>
    </xf>
    <xf numFmtId="0" fontId="32" fillId="0" borderId="49" xfId="3" applyFont="1" applyFill="1" applyBorder="1" applyAlignment="1">
      <alignment horizontal="center" vertical="center"/>
    </xf>
    <xf numFmtId="164" fontId="25" fillId="0" borderId="99" xfId="3" applyNumberFormat="1" applyFont="1" applyFill="1" applyBorder="1" applyAlignment="1">
      <alignment vertical="center"/>
    </xf>
    <xf numFmtId="0" fontId="31" fillId="0" borderId="34" xfId="3" applyFont="1" applyFill="1" applyBorder="1" applyAlignment="1">
      <alignment horizontal="center" vertical="center"/>
    </xf>
    <xf numFmtId="0" fontId="23" fillId="0" borderId="34" xfId="3" applyFont="1" applyFill="1" applyBorder="1" applyAlignment="1">
      <alignment horizontal="left" vertical="center" wrapText="1" indent="1"/>
    </xf>
    <xf numFmtId="4" fontId="41" fillId="10" borderId="121" xfId="11" applyNumberFormat="1" applyFont="1" applyFill="1" applyBorder="1" applyAlignment="1">
      <alignment horizontal="right" vertical="center" wrapText="1" indent="1"/>
    </xf>
    <xf numFmtId="0" fontId="21" fillId="0" borderId="40" xfId="0" applyFont="1" applyFill="1" applyBorder="1" applyAlignment="1">
      <alignment horizontal="left" vertical="center" indent="1"/>
    </xf>
    <xf numFmtId="0" fontId="49" fillId="0" borderId="0" xfId="3" applyFont="1"/>
    <xf numFmtId="0" fontId="87" fillId="16" borderId="127" xfId="0" applyFont="1" applyFill="1" applyBorder="1" applyAlignment="1">
      <alignment horizontal="center" vertical="center"/>
    </xf>
    <xf numFmtId="0" fontId="87" fillId="16" borderId="128" xfId="0" applyFont="1" applyFill="1" applyBorder="1" applyAlignment="1">
      <alignment horizontal="center" vertical="center"/>
    </xf>
    <xf numFmtId="49" fontId="87" fillId="16" borderId="129" xfId="0" applyNumberFormat="1" applyFont="1" applyFill="1" applyBorder="1" applyAlignment="1">
      <alignment horizontal="center" vertical="center" wrapText="1"/>
    </xf>
    <xf numFmtId="0" fontId="88" fillId="8" borderId="252" xfId="0" applyFont="1" applyFill="1" applyBorder="1" applyAlignment="1">
      <alignment horizontal="center" vertical="center"/>
    </xf>
    <xf numFmtId="0" fontId="89" fillId="8" borderId="33" xfId="0" applyFont="1" applyFill="1" applyBorder="1" applyAlignment="1">
      <alignment horizontal="left" vertical="center" indent="1"/>
    </xf>
    <xf numFmtId="39" fontId="89" fillId="8" borderId="83" xfId="0" applyNumberFormat="1" applyFont="1" applyFill="1" applyBorder="1" applyAlignment="1">
      <alignment horizontal="center" vertical="center"/>
    </xf>
    <xf numFmtId="0" fontId="51" fillId="17" borderId="130" xfId="12" applyFont="1" applyFill="1" applyBorder="1" applyAlignment="1">
      <alignment horizontal="center" vertical="center"/>
    </xf>
    <xf numFmtId="0" fontId="77" fillId="0" borderId="40" xfId="12" applyFont="1" applyFill="1" applyBorder="1" applyAlignment="1">
      <alignment horizontal="left" vertical="center" wrapText="1" indent="1"/>
    </xf>
    <xf numFmtId="168" fontId="73" fillId="0" borderId="253" xfId="0" applyNumberFormat="1" applyFont="1" applyFill="1" applyBorder="1" applyAlignment="1">
      <alignment horizontal="right" vertical="center"/>
    </xf>
    <xf numFmtId="0" fontId="51" fillId="15" borderId="130" xfId="12" applyFont="1" applyFill="1" applyBorder="1" applyAlignment="1">
      <alignment horizontal="center" vertical="center"/>
    </xf>
    <xf numFmtId="0" fontId="77" fillId="0" borderId="39" xfId="12" applyFont="1" applyFill="1" applyBorder="1" applyAlignment="1">
      <alignment horizontal="left" vertical="center" wrapText="1" indent="1"/>
    </xf>
    <xf numFmtId="0" fontId="77" fillId="0" borderId="45" xfId="12" applyFont="1" applyFill="1" applyBorder="1" applyAlignment="1">
      <alignment horizontal="left" vertical="center" wrapText="1" indent="1"/>
    </xf>
    <xf numFmtId="0" fontId="77" fillId="16" borderId="132" xfId="0" applyFont="1" applyFill="1" applyBorder="1" applyAlignment="1">
      <alignment horizontal="center" vertical="center"/>
    </xf>
    <xf numFmtId="0" fontId="67" fillId="16" borderId="133" xfId="0" applyFont="1" applyFill="1" applyBorder="1" applyAlignment="1">
      <alignment horizontal="left" vertical="center" indent="1"/>
    </xf>
    <xf numFmtId="39" fontId="80" fillId="0" borderId="0" xfId="0" applyNumberFormat="1" applyFont="1" applyAlignment="1" applyProtection="1">
      <alignment vertical="center" wrapText="1"/>
    </xf>
    <xf numFmtId="0" fontId="0" fillId="0" borderId="0" xfId="0" applyFont="1"/>
    <xf numFmtId="0" fontId="32" fillId="8" borderId="30" xfId="3" applyFont="1" applyFill="1" applyBorder="1" applyAlignment="1">
      <alignment horizontal="center" vertical="center"/>
    </xf>
    <xf numFmtId="0" fontId="24" fillId="0" borderId="30" xfId="3" applyFont="1" applyFill="1" applyBorder="1" applyAlignment="1">
      <alignment horizontal="center" vertical="center"/>
    </xf>
    <xf numFmtId="0" fontId="28" fillId="8" borderId="40" xfId="3" applyFont="1" applyFill="1" applyBorder="1" applyAlignment="1">
      <alignment horizontal="center" vertical="center"/>
    </xf>
    <xf numFmtId="0" fontId="32" fillId="8" borderId="49" xfId="3" applyFont="1" applyFill="1" applyBorder="1" applyAlignment="1">
      <alignment horizontal="center" vertical="center"/>
    </xf>
    <xf numFmtId="0" fontId="27" fillId="0" borderId="49" xfId="3" applyFont="1" applyFill="1" applyBorder="1" applyAlignment="1">
      <alignment horizontal="center" vertical="center"/>
    </xf>
    <xf numFmtId="0" fontId="24" fillId="0" borderId="49" xfId="3" applyFont="1" applyFill="1" applyBorder="1" applyAlignment="1">
      <alignment horizontal="center" vertical="center"/>
    </xf>
    <xf numFmtId="39" fontId="29" fillId="0" borderId="40" xfId="0" applyNumberFormat="1" applyFont="1" applyBorder="1" applyAlignment="1">
      <alignment vertical="center"/>
    </xf>
    <xf numFmtId="0" fontId="32" fillId="8" borderId="40" xfId="3" applyFont="1" applyFill="1" applyBorder="1" applyAlignment="1">
      <alignment horizontal="center" vertical="center"/>
    </xf>
    <xf numFmtId="0" fontId="27" fillId="0" borderId="40" xfId="0" applyFont="1" applyBorder="1" applyAlignment="1">
      <alignment horizontal="left" vertical="center" wrapText="1" indent="1"/>
    </xf>
    <xf numFmtId="0" fontId="26" fillId="8" borderId="40" xfId="3" applyFont="1" applyFill="1" applyBorder="1" applyAlignment="1">
      <alignment horizontal="center" vertical="center"/>
    </xf>
    <xf numFmtId="0" fontId="24" fillId="0" borderId="40" xfId="3" applyFont="1" applyFill="1" applyBorder="1" applyAlignment="1">
      <alignment horizontal="center" vertical="center"/>
    </xf>
    <xf numFmtId="39" fontId="29" fillId="0" borderId="45" xfId="0" applyNumberFormat="1" applyFont="1" applyBorder="1" applyAlignment="1">
      <alignment vertical="center"/>
    </xf>
    <xf numFmtId="0" fontId="27" fillId="0" borderId="49" xfId="0" applyFont="1" applyBorder="1" applyAlignment="1">
      <alignment horizontal="left" vertical="center" wrapText="1" indent="1"/>
    </xf>
    <xf numFmtId="39" fontId="33" fillId="0" borderId="49" xfId="3" applyNumberFormat="1" applyFont="1" applyFill="1" applyBorder="1" applyAlignment="1">
      <alignment vertical="center"/>
    </xf>
    <xf numFmtId="0" fontId="24" fillId="0" borderId="49" xfId="3" applyFont="1" applyBorder="1" applyAlignment="1">
      <alignment horizontal="center" vertical="center"/>
    </xf>
    <xf numFmtId="0" fontId="28" fillId="0" borderId="49" xfId="3" applyFont="1" applyBorder="1" applyAlignment="1">
      <alignment horizontal="center" vertical="center"/>
    </xf>
    <xf numFmtId="164" fontId="41" fillId="10" borderId="123" xfId="11" applyNumberFormat="1" applyFont="1" applyFill="1" applyBorder="1" applyAlignment="1">
      <alignment horizontal="right" vertical="center"/>
    </xf>
    <xf numFmtId="0" fontId="38" fillId="8" borderId="0" xfId="3" applyFont="1" applyFill="1" applyAlignment="1">
      <alignment horizontal="left" vertical="center"/>
    </xf>
    <xf numFmtId="14" fontId="38" fillId="8" borderId="0" xfId="3" applyNumberFormat="1" applyFont="1" applyFill="1" applyAlignment="1">
      <alignment horizontal="left" vertical="center"/>
    </xf>
    <xf numFmtId="0" fontId="46" fillId="0" borderId="0" xfId="3" applyFont="1" applyAlignment="1">
      <alignment vertical="top"/>
    </xf>
    <xf numFmtId="0" fontId="38" fillId="0" borderId="0" xfId="3" applyFont="1" applyBorder="1" applyAlignment="1">
      <alignment horizontal="center" vertical="center"/>
    </xf>
    <xf numFmtId="0" fontId="44" fillId="0" borderId="0" xfId="3" applyFont="1" applyAlignment="1">
      <alignment horizontal="center" vertical="center"/>
    </xf>
    <xf numFmtId="0" fontId="27" fillId="0" borderId="108" xfId="3" applyFont="1" applyFill="1" applyBorder="1" applyAlignment="1">
      <alignment horizontal="center" vertical="center"/>
    </xf>
    <xf numFmtId="0" fontId="27" fillId="0" borderId="31" xfId="3" applyFont="1" applyFill="1" applyBorder="1" applyAlignment="1">
      <alignment horizontal="left" vertical="center" wrapText="1" indent="1"/>
    </xf>
    <xf numFmtId="0" fontId="1" fillId="0" borderId="2" xfId="3" applyFill="1" applyBorder="1"/>
    <xf numFmtId="39" fontId="24" fillId="0" borderId="31" xfId="3" applyNumberFormat="1" applyFont="1" applyFill="1" applyBorder="1" applyAlignment="1">
      <alignment vertical="center"/>
    </xf>
    <xf numFmtId="164" fontId="24" fillId="0" borderId="31" xfId="3" applyNumberFormat="1" applyFont="1" applyFill="1" applyBorder="1" applyAlignment="1">
      <alignment vertical="center"/>
    </xf>
    <xf numFmtId="0" fontId="28" fillId="0" borderId="110" xfId="3" applyFont="1" applyFill="1" applyBorder="1" applyAlignment="1">
      <alignment horizontal="center" vertical="center"/>
    </xf>
    <xf numFmtId="0" fontId="28" fillId="0" borderId="247" xfId="3" applyFont="1" applyFill="1" applyBorder="1" applyAlignment="1">
      <alignment horizontal="center" vertical="center"/>
    </xf>
    <xf numFmtId="0" fontId="27" fillId="0" borderId="106" xfId="3" applyFont="1" applyFill="1" applyBorder="1" applyAlignment="1">
      <alignment horizontal="center" vertical="center"/>
    </xf>
    <xf numFmtId="0" fontId="31" fillId="0" borderId="41" xfId="3" applyFont="1" applyFill="1" applyBorder="1" applyAlignment="1">
      <alignment horizontal="center" vertical="center"/>
    </xf>
    <xf numFmtId="0" fontId="21" fillId="0" borderId="110" xfId="3" applyFont="1" applyFill="1" applyBorder="1" applyAlignment="1">
      <alignment horizontal="center" vertical="center"/>
    </xf>
    <xf numFmtId="0" fontId="31" fillId="0" borderId="79" xfId="3" applyFont="1" applyFill="1" applyBorder="1" applyAlignment="1">
      <alignment horizontal="center" vertical="center"/>
    </xf>
    <xf numFmtId="0" fontId="21" fillId="0" borderId="247" xfId="3" applyFont="1" applyFill="1" applyBorder="1" applyAlignment="1">
      <alignment horizontal="center" vertical="center"/>
    </xf>
    <xf numFmtId="39" fontId="33" fillId="0" borderId="39" xfId="3" applyNumberFormat="1" applyFont="1" applyFill="1" applyBorder="1" applyAlignment="1">
      <alignment vertical="center"/>
    </xf>
    <xf numFmtId="0" fontId="31" fillId="0" borderId="37" xfId="3" applyFont="1" applyFill="1" applyBorder="1" applyAlignment="1">
      <alignment horizontal="center" vertical="center"/>
    </xf>
    <xf numFmtId="0" fontId="21" fillId="0" borderId="106" xfId="3" applyFont="1" applyFill="1" applyBorder="1" applyAlignment="1">
      <alignment horizontal="center" vertical="center"/>
    </xf>
    <xf numFmtId="0" fontId="19" fillId="0" borderId="41" xfId="3" applyFont="1" applyFill="1" applyBorder="1" applyAlignment="1">
      <alignment horizontal="center" vertical="center"/>
    </xf>
    <xf numFmtId="39" fontId="29" fillId="0" borderId="34" xfId="3" applyNumberFormat="1" applyFont="1" applyFill="1" applyBorder="1" applyAlignment="1">
      <alignment vertical="center"/>
    </xf>
    <xf numFmtId="39" fontId="33" fillId="0" borderId="47" xfId="3" applyNumberFormat="1" applyFont="1" applyFill="1" applyBorder="1" applyAlignment="1">
      <alignment vertical="center"/>
    </xf>
    <xf numFmtId="164" fontId="41" fillId="19" borderId="123" xfId="11" applyNumberFormat="1" applyFont="1" applyFill="1" applyBorder="1" applyAlignment="1">
      <alignment horizontal="right" vertical="center"/>
    </xf>
    <xf numFmtId="0" fontId="77" fillId="0" borderId="0" xfId="0" applyFont="1" applyAlignment="1" applyProtection="1">
      <alignment horizontal="left" vertical="center" wrapText="1" indent="1"/>
      <protection locked="0"/>
    </xf>
    <xf numFmtId="0" fontId="44" fillId="0" borderId="0" xfId="0" applyFont="1" applyAlignment="1">
      <alignment horizontal="left" indent="1"/>
    </xf>
    <xf numFmtId="0" fontId="26" fillId="0" borderId="96" xfId="3" applyFont="1" applyFill="1" applyBorder="1" applyAlignment="1">
      <alignment horizontal="center" vertical="center"/>
    </xf>
    <xf numFmtId="0" fontId="31" fillId="0" borderId="58" xfId="3" applyFont="1" applyFill="1" applyBorder="1" applyAlignment="1">
      <alignment horizontal="center" vertical="center"/>
    </xf>
    <xf numFmtId="1" fontId="19" fillId="0" borderId="30" xfId="0" applyNumberFormat="1" applyFont="1" applyFill="1" applyBorder="1" applyAlignment="1">
      <alignment horizontal="center" vertical="center"/>
    </xf>
    <xf numFmtId="1" fontId="27" fillId="0" borderId="30" xfId="0" applyNumberFormat="1" applyFont="1" applyFill="1" applyBorder="1" applyAlignment="1">
      <alignment horizontal="left" vertical="center" wrapText="1" indent="1"/>
    </xf>
    <xf numFmtId="1" fontId="27" fillId="0" borderId="40" xfId="0" applyNumberFormat="1" applyFont="1" applyFill="1" applyBorder="1" applyAlignment="1">
      <alignment horizontal="left" vertical="center" wrapText="1" indent="1"/>
    </xf>
    <xf numFmtId="0" fontId="24" fillId="0" borderId="40" xfId="3" applyFont="1" applyBorder="1" applyAlignment="1">
      <alignment horizontal="center" vertical="center"/>
    </xf>
    <xf numFmtId="39" fontId="24" fillId="0" borderId="40" xfId="3" applyNumberFormat="1" applyFont="1" applyBorder="1" applyAlignment="1">
      <alignment horizontal="right"/>
    </xf>
    <xf numFmtId="49" fontId="21" fillId="0" borderId="40" xfId="0" applyNumberFormat="1" applyFont="1" applyFill="1" applyBorder="1" applyAlignment="1">
      <alignment horizontal="center" vertical="center"/>
    </xf>
    <xf numFmtId="0" fontId="28" fillId="0" borderId="40" xfId="0" applyFont="1" applyBorder="1" applyAlignment="1">
      <alignment horizontal="left" vertical="center" indent="1"/>
    </xf>
    <xf numFmtId="0" fontId="26" fillId="0" borderId="99" xfId="3" applyFont="1" applyFill="1" applyBorder="1" applyAlignment="1">
      <alignment horizontal="center" vertical="center"/>
    </xf>
    <xf numFmtId="0" fontId="31" fillId="0" borderId="99" xfId="3" applyFont="1" applyFill="1" applyBorder="1" applyAlignment="1">
      <alignment horizontal="center" vertical="center"/>
    </xf>
    <xf numFmtId="49" fontId="21" fillId="0" borderId="99" xfId="3" applyNumberFormat="1" applyFont="1" applyFill="1" applyBorder="1" applyAlignment="1">
      <alignment horizontal="center" vertical="center"/>
    </xf>
    <xf numFmtId="0" fontId="1" fillId="0" borderId="40" xfId="3" applyFill="1" applyBorder="1"/>
    <xf numFmtId="1" fontId="28" fillId="0" borderId="40" xfId="0" applyNumberFormat="1" applyFont="1" applyFill="1" applyBorder="1" applyAlignment="1">
      <alignment horizontal="center" vertical="center" wrapText="1"/>
    </xf>
    <xf numFmtId="0" fontId="28" fillId="0" borderId="99" xfId="3" applyFont="1" applyFill="1" applyBorder="1" applyAlignment="1">
      <alignment horizontal="left" vertical="center" wrapText="1" indent="1"/>
    </xf>
    <xf numFmtId="0" fontId="63" fillId="0" borderId="40" xfId="0" applyFont="1" applyBorder="1" applyAlignment="1">
      <alignment horizontal="center" vertical="center"/>
    </xf>
    <xf numFmtId="39" fontId="33" fillId="0" borderId="49" xfId="3" applyNumberFormat="1" applyFont="1" applyFill="1" applyBorder="1" applyAlignment="1">
      <alignment horizontal="right" vertical="center"/>
    </xf>
    <xf numFmtId="0" fontId="24" fillId="0" borderId="33" xfId="3" applyFont="1" applyFill="1" applyBorder="1" applyAlignment="1">
      <alignment horizontal="center" vertical="center"/>
    </xf>
    <xf numFmtId="49" fontId="21" fillId="0" borderId="45" xfId="3" applyNumberFormat="1" applyFont="1" applyFill="1" applyBorder="1" applyAlignment="1">
      <alignment horizontal="center" vertical="center"/>
    </xf>
    <xf numFmtId="0" fontId="63" fillId="0" borderId="33" xfId="0" applyFont="1" applyBorder="1" applyAlignment="1">
      <alignment horizontal="center" vertical="center"/>
    </xf>
    <xf numFmtId="0" fontId="63" fillId="0" borderId="49" xfId="0" applyFont="1" applyBorder="1" applyAlignment="1">
      <alignment horizontal="center" vertical="center"/>
    </xf>
    <xf numFmtId="164" fontId="51" fillId="0" borderId="84" xfId="0" applyNumberFormat="1" applyFont="1" applyFill="1" applyBorder="1" applyAlignment="1" applyProtection="1">
      <alignment horizontal="right" vertical="center"/>
    </xf>
    <xf numFmtId="0" fontId="87" fillId="16" borderId="281" xfId="0" applyFont="1" applyFill="1" applyBorder="1" applyAlignment="1">
      <alignment horizontal="center" vertical="center"/>
    </xf>
    <xf numFmtId="39" fontId="51" fillId="0" borderId="40" xfId="12" applyNumberFormat="1" applyFont="1" applyFill="1" applyBorder="1" applyAlignment="1">
      <alignment horizontal="right" vertical="center"/>
    </xf>
    <xf numFmtId="39" fontId="51" fillId="0" borderId="45" xfId="12" applyNumberFormat="1" applyFont="1" applyFill="1" applyBorder="1" applyAlignment="1">
      <alignment horizontal="right" vertical="center"/>
    </xf>
    <xf numFmtId="44" fontId="19" fillId="16" borderId="134" xfId="17" applyNumberFormat="1" applyFont="1" applyFill="1" applyBorder="1" applyAlignment="1" applyProtection="1">
      <alignment horizontal="right" vertical="center"/>
    </xf>
    <xf numFmtId="39" fontId="51" fillId="0" borderId="0" xfId="0" applyNumberFormat="1" applyFont="1" applyAlignment="1" applyProtection="1">
      <alignment vertical="center"/>
      <protection locked="0"/>
    </xf>
    <xf numFmtId="39" fontId="53" fillId="0" borderId="0" xfId="0" applyNumberFormat="1" applyFont="1" applyAlignment="1" applyProtection="1">
      <alignment vertical="center"/>
      <protection locked="0"/>
    </xf>
    <xf numFmtId="39" fontId="53" fillId="0" borderId="0" xfId="0" applyNumberFormat="1" applyFont="1" applyAlignment="1"/>
    <xf numFmtId="39" fontId="48" fillId="0" borderId="0" xfId="0" applyNumberFormat="1" applyFont="1" applyAlignment="1" applyProtection="1">
      <alignment vertical="center"/>
      <protection locked="0"/>
    </xf>
    <xf numFmtId="7" fontId="32" fillId="0" borderId="0" xfId="0" applyNumberFormat="1" applyFont="1" applyAlignment="1" applyProtection="1">
      <alignment vertical="center"/>
      <protection locked="0"/>
    </xf>
    <xf numFmtId="39" fontId="51" fillId="0" borderId="115" xfId="0" applyNumberFormat="1" applyFont="1" applyBorder="1" applyAlignment="1" applyProtection="1">
      <alignment vertical="center"/>
      <protection locked="0"/>
    </xf>
    <xf numFmtId="39" fontId="48" fillId="0" borderId="115" xfId="0" applyNumberFormat="1" applyFont="1" applyBorder="1" applyAlignment="1" applyProtection="1">
      <alignment vertical="center"/>
      <protection locked="0"/>
    </xf>
    <xf numFmtId="0" fontId="19" fillId="0" borderId="37" xfId="3" applyFont="1" applyFill="1" applyBorder="1" applyAlignment="1">
      <alignment horizontal="center" vertical="center"/>
    </xf>
    <xf numFmtId="0" fontId="31" fillId="0" borderId="73" xfId="3" applyFont="1" applyFill="1" applyBorder="1" applyAlignment="1">
      <alignment horizontal="center" vertical="center"/>
    </xf>
    <xf numFmtId="0" fontId="19" fillId="0" borderId="29" xfId="3" applyFont="1" applyFill="1" applyBorder="1" applyAlignment="1">
      <alignment horizontal="center" vertical="center"/>
    </xf>
    <xf numFmtId="0" fontId="29" fillId="0" borderId="96" xfId="9" applyFont="1" applyFill="1" applyBorder="1" applyAlignment="1">
      <alignment horizontal="center" vertical="center" wrapText="1"/>
    </xf>
    <xf numFmtId="1" fontId="29" fillId="0" borderId="96" xfId="9" applyNumberFormat="1" applyFont="1" applyFill="1" applyBorder="1" applyAlignment="1">
      <alignment horizontal="center" vertical="center" wrapText="1"/>
    </xf>
    <xf numFmtId="0" fontId="26" fillId="0" borderId="49" xfId="3" applyFont="1" applyFill="1" applyBorder="1" applyAlignment="1">
      <alignment horizontal="center" vertical="center"/>
    </xf>
    <xf numFmtId="0" fontId="27" fillId="0" borderId="40" xfId="0" applyFont="1" applyFill="1" applyBorder="1" applyAlignment="1">
      <alignment horizontal="left" vertical="center" wrapText="1"/>
    </xf>
    <xf numFmtId="49" fontId="31" fillId="0" borderId="45" xfId="3" applyNumberFormat="1" applyFont="1" applyFill="1" applyBorder="1" applyAlignment="1">
      <alignment horizontal="center" vertical="center"/>
    </xf>
    <xf numFmtId="0" fontId="27" fillId="0" borderId="33"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4" borderId="34" xfId="0" applyFont="1" applyFill="1" applyBorder="1" applyAlignment="1">
      <alignment horizontal="left" vertical="center" wrapText="1"/>
    </xf>
    <xf numFmtId="0" fontId="35" fillId="4" borderId="0" xfId="6" applyNumberFormat="1" applyFont="1" applyFill="1" applyBorder="1" applyAlignment="1">
      <alignment horizontal="right" vertical="center"/>
    </xf>
    <xf numFmtId="164" fontId="33" fillId="0" borderId="30" xfId="3" applyNumberFormat="1" applyFont="1" applyFill="1" applyBorder="1" applyAlignment="1">
      <alignment vertical="center"/>
    </xf>
    <xf numFmtId="0" fontId="26" fillId="0" borderId="30" xfId="3" applyFont="1" applyFill="1" applyBorder="1" applyAlignment="1">
      <alignment horizontal="center" vertical="center"/>
    </xf>
    <xf numFmtId="39" fontId="40" fillId="0" borderId="49" xfId="10" applyNumberFormat="1" applyFont="1" applyFill="1" applyBorder="1" applyAlignment="1">
      <alignment horizontal="right" vertical="center"/>
    </xf>
    <xf numFmtId="165" fontId="26" fillId="0" borderId="0" xfId="3" applyNumberFormat="1" applyFont="1" applyAlignment="1">
      <alignment horizontal="right"/>
    </xf>
    <xf numFmtId="4" fontId="26" fillId="0" borderId="0" xfId="3" applyNumberFormat="1" applyFont="1" applyAlignment="1">
      <alignment horizontal="right"/>
    </xf>
    <xf numFmtId="0" fontId="12" fillId="0" borderId="0" xfId="0" applyFont="1" applyAlignment="1" applyProtection="1">
      <alignment vertical="center"/>
      <protection locked="0"/>
    </xf>
    <xf numFmtId="0" fontId="38" fillId="0" borderId="0" xfId="3" applyFont="1" applyFill="1" applyAlignment="1">
      <alignment horizontal="left" vertical="center"/>
    </xf>
    <xf numFmtId="0" fontId="26" fillId="0" borderId="0" xfId="3" applyFont="1" applyFill="1" applyAlignment="1">
      <alignment horizontal="right"/>
    </xf>
    <xf numFmtId="0" fontId="44" fillId="0" borderId="0" xfId="0" applyFont="1" applyAlignment="1" applyProtection="1">
      <alignment vertical="center"/>
      <protection locked="0"/>
    </xf>
    <xf numFmtId="0" fontId="38" fillId="0" borderId="0" xfId="0" applyFont="1" applyAlignment="1" applyProtection="1">
      <alignment vertical="center" wrapText="1"/>
      <protection locked="0"/>
    </xf>
    <xf numFmtId="0" fontId="44" fillId="0" borderId="0" xfId="0" applyFont="1" applyAlignment="1" applyProtection="1">
      <alignment vertical="center" wrapText="1"/>
      <protection locked="0"/>
    </xf>
    <xf numFmtId="49" fontId="31" fillId="0" borderId="99" xfId="3" applyNumberFormat="1" applyFont="1" applyFill="1" applyBorder="1" applyAlignment="1">
      <alignment horizontal="center" vertical="center"/>
    </xf>
    <xf numFmtId="164" fontId="29" fillId="0" borderId="99" xfId="3" applyNumberFormat="1" applyFont="1" applyFill="1" applyBorder="1" applyAlignment="1">
      <alignment vertical="center"/>
    </xf>
    <xf numFmtId="0" fontId="29" fillId="0" borderId="30" xfId="0" applyFont="1" applyFill="1" applyBorder="1" applyAlignment="1" applyProtection="1">
      <alignment horizontal="center" vertical="center" wrapText="1"/>
      <protection locked="0"/>
    </xf>
    <xf numFmtId="0" fontId="28" fillId="0" borderId="30" xfId="0" applyFont="1" applyFill="1" applyBorder="1" applyAlignment="1">
      <alignment horizontal="center" vertical="center" wrapText="1"/>
    </xf>
    <xf numFmtId="39" fontId="28" fillId="0" borderId="30" xfId="0" applyNumberFormat="1" applyFont="1" applyFill="1" applyBorder="1" applyAlignment="1">
      <alignment horizontal="right" vertical="center"/>
    </xf>
    <xf numFmtId="164" fontId="28" fillId="0" borderId="40" xfId="3" applyNumberFormat="1" applyFont="1" applyFill="1" applyBorder="1" applyAlignment="1">
      <alignment horizontal="center" vertical="center" wrapText="1"/>
    </xf>
    <xf numFmtId="0" fontId="31" fillId="0" borderId="30" xfId="3" applyFont="1" applyFill="1" applyBorder="1" applyAlignment="1">
      <alignment horizontal="center" vertical="center"/>
    </xf>
    <xf numFmtId="0" fontId="29" fillId="0" borderId="30" xfId="3" applyFont="1" applyFill="1" applyBorder="1" applyAlignment="1">
      <alignment horizontal="center" vertical="center" wrapText="1"/>
    </xf>
    <xf numFmtId="164" fontId="29" fillId="0" borderId="30" xfId="3" applyNumberFormat="1" applyFont="1" applyFill="1" applyBorder="1" applyAlignment="1">
      <alignment vertical="center"/>
    </xf>
    <xf numFmtId="0" fontId="1" fillId="0" borderId="40" xfId="3" applyFont="1" applyFill="1" applyBorder="1"/>
    <xf numFmtId="165" fontId="31" fillId="0" borderId="30" xfId="3" applyNumberFormat="1" applyFont="1" applyFill="1" applyBorder="1" applyAlignment="1">
      <alignment horizontal="center" vertical="center"/>
    </xf>
    <xf numFmtId="4" fontId="1" fillId="0" borderId="49" xfId="3" applyNumberFormat="1" applyFill="1" applyBorder="1"/>
    <xf numFmtId="39" fontId="24" fillId="0" borderId="39" xfId="18" applyNumberFormat="1" applyFont="1" applyFill="1" applyBorder="1" applyAlignment="1">
      <alignment horizontal="right" vertical="center"/>
    </xf>
    <xf numFmtId="0" fontId="27" fillId="8" borderId="58" xfId="0" applyFont="1" applyFill="1" applyBorder="1" applyAlignment="1">
      <alignment horizontal="left" vertical="center" wrapText="1"/>
    </xf>
    <xf numFmtId="0" fontId="27" fillId="0" borderId="33" xfId="0" applyFont="1" applyFill="1" applyBorder="1" applyAlignment="1">
      <alignment vertical="center" wrapText="1"/>
    </xf>
    <xf numFmtId="0" fontId="1" fillId="0" borderId="33" xfId="3" applyFill="1" applyBorder="1"/>
    <xf numFmtId="39" fontId="40" fillId="0" borderId="45" xfId="10" applyNumberFormat="1" applyFont="1" applyFill="1" applyBorder="1" applyAlignment="1">
      <alignment horizontal="right" vertical="center"/>
    </xf>
    <xf numFmtId="0" fontId="30" fillId="0" borderId="45" xfId="9" applyFont="1" applyFill="1" applyBorder="1" applyAlignment="1">
      <alignment horizontal="center" vertical="center" wrapText="1"/>
    </xf>
    <xf numFmtId="164" fontId="29" fillId="0" borderId="289" xfId="9" applyNumberFormat="1" applyFont="1" applyFill="1" applyBorder="1" applyAlignment="1">
      <alignment vertical="center"/>
    </xf>
    <xf numFmtId="164" fontId="29" fillId="0" borderId="290" xfId="9" applyNumberFormat="1" applyFont="1" applyFill="1" applyBorder="1" applyAlignment="1">
      <alignment vertical="center"/>
    </xf>
    <xf numFmtId="1" fontId="23" fillId="0" borderId="49" xfId="0" applyNumberFormat="1" applyFont="1" applyFill="1" applyBorder="1" applyAlignment="1">
      <alignment horizontal="left" vertical="center" wrapText="1" indent="1"/>
    </xf>
    <xf numFmtId="49" fontId="34" fillId="0" borderId="40" xfId="0" applyNumberFormat="1" applyFont="1" applyFill="1" applyBorder="1" applyAlignment="1">
      <alignment horizontal="left" vertical="center" wrapText="1" indent="1"/>
    </xf>
    <xf numFmtId="1" fontId="23" fillId="0" borderId="30" xfId="0" applyNumberFormat="1" applyFont="1" applyFill="1" applyBorder="1" applyAlignment="1">
      <alignment horizontal="left" vertical="center" wrapText="1" indent="1"/>
    </xf>
    <xf numFmtId="1" fontId="28" fillId="0" borderId="39" xfId="0" applyNumberFormat="1" applyFont="1" applyFill="1" applyBorder="1" applyAlignment="1">
      <alignment horizontal="left" vertical="center" wrapText="1" indent="1"/>
    </xf>
    <xf numFmtId="0" fontId="27" fillId="8" borderId="58" xfId="0" applyFont="1" applyFill="1" applyBorder="1" applyAlignment="1">
      <alignment horizontal="left" vertical="center" wrapText="1" indent="1"/>
    </xf>
    <xf numFmtId="0" fontId="27" fillId="0" borderId="30" xfId="0" applyFont="1" applyFill="1" applyBorder="1" applyAlignment="1">
      <alignment horizontal="left" vertical="center" wrapText="1" indent="1"/>
    </xf>
    <xf numFmtId="1" fontId="28" fillId="0" borderId="99" xfId="0" applyNumberFormat="1" applyFont="1" applyFill="1" applyBorder="1" applyAlignment="1">
      <alignment horizontal="left" vertical="center" wrapText="1" indent="1"/>
    </xf>
    <xf numFmtId="0" fontId="91" fillId="0" borderId="40" xfId="0" applyFont="1" applyFill="1" applyBorder="1" applyAlignment="1">
      <alignment horizontal="left" vertical="center" wrapText="1" indent="1"/>
    </xf>
    <xf numFmtId="0" fontId="27" fillId="0" borderId="4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8" borderId="58" xfId="0" applyFont="1" applyFill="1" applyBorder="1" applyAlignment="1">
      <alignment horizontal="center" vertical="center" wrapText="1"/>
    </xf>
    <xf numFmtId="0" fontId="32" fillId="0" borderId="99" xfId="3" applyFont="1" applyFill="1" applyBorder="1" applyAlignment="1">
      <alignment horizontal="center" vertical="center"/>
    </xf>
    <xf numFmtId="0" fontId="32" fillId="0" borderId="4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8" borderId="58" xfId="0" applyFont="1" applyFill="1" applyBorder="1" applyAlignment="1">
      <alignment horizontal="center" vertical="center" wrapText="1"/>
    </xf>
    <xf numFmtId="0" fontId="32" fillId="0" borderId="45" xfId="0" applyFont="1" applyFill="1" applyBorder="1" applyAlignment="1">
      <alignment horizontal="center" vertical="center"/>
    </xf>
    <xf numFmtId="0" fontId="32" fillId="0" borderId="39" xfId="0" applyFont="1" applyFill="1" applyBorder="1" applyAlignment="1">
      <alignment horizontal="center" vertical="center"/>
    </xf>
    <xf numFmtId="0" fontId="32" fillId="8" borderId="58" xfId="0" applyFont="1" applyFill="1" applyBorder="1" applyAlignment="1">
      <alignment horizontal="center" vertical="center"/>
    </xf>
    <xf numFmtId="0" fontId="32" fillId="0" borderId="99" xfId="0" applyFont="1" applyFill="1" applyBorder="1" applyAlignment="1">
      <alignment horizontal="center" vertical="center"/>
    </xf>
    <xf numFmtId="3" fontId="32" fillId="0" borderId="40" xfId="0" applyNumberFormat="1" applyFont="1" applyFill="1" applyBorder="1" applyAlignment="1">
      <alignment horizontal="center" vertical="center"/>
    </xf>
    <xf numFmtId="39" fontId="29" fillId="0" borderId="289" xfId="9" applyNumberFormat="1" applyFont="1" applyFill="1" applyBorder="1" applyAlignment="1">
      <alignment vertical="center"/>
    </xf>
    <xf numFmtId="39" fontId="29" fillId="0" borderId="290" xfId="9" applyNumberFormat="1" applyFont="1" applyFill="1" applyBorder="1" applyAlignment="1">
      <alignment vertical="center"/>
    </xf>
    <xf numFmtId="39" fontId="29" fillId="0" borderId="291" xfId="9" applyNumberFormat="1" applyFont="1" applyFill="1" applyBorder="1" applyAlignment="1">
      <alignment vertical="center"/>
    </xf>
    <xf numFmtId="164" fontId="29" fillId="0" borderId="290" xfId="9" applyNumberFormat="1" applyFont="1" applyFill="1" applyBorder="1" applyAlignment="1">
      <alignment horizontal="right" vertical="center"/>
    </xf>
    <xf numFmtId="164" fontId="29" fillId="0" borderId="58" xfId="9" applyNumberFormat="1" applyFont="1" applyFill="1" applyBorder="1" applyAlignment="1">
      <alignment horizontal="right" vertical="center"/>
    </xf>
    <xf numFmtId="164" fontId="33" fillId="0" borderId="58" xfId="9" applyNumberFormat="1" applyFont="1" applyFill="1" applyBorder="1" applyAlignment="1">
      <alignment horizontal="right" vertical="center"/>
    </xf>
    <xf numFmtId="4" fontId="28" fillId="0" borderId="49" xfId="3" applyNumberFormat="1" applyFont="1" applyFill="1" applyBorder="1"/>
    <xf numFmtId="164" fontId="42" fillId="19" borderId="125" xfId="11" applyNumberFormat="1" applyFont="1" applyFill="1" applyBorder="1" applyAlignment="1">
      <alignment horizontal="right" vertical="center"/>
    </xf>
    <xf numFmtId="1" fontId="28" fillId="0" borderId="45" xfId="0" applyNumberFormat="1" applyFont="1" applyFill="1" applyBorder="1" applyAlignment="1">
      <alignment horizontal="center" vertical="center" wrapText="1"/>
    </xf>
    <xf numFmtId="1" fontId="28" fillId="0" borderId="99" xfId="0" applyNumberFormat="1" applyFont="1" applyFill="1" applyBorder="1" applyAlignment="1">
      <alignment horizontal="center" vertical="center" wrapText="1"/>
    </xf>
    <xf numFmtId="0" fontId="25" fillId="8" borderId="58" xfId="0" applyFont="1" applyFill="1" applyBorder="1" applyAlignment="1">
      <alignment horizontal="center" vertical="center" wrapText="1"/>
    </xf>
    <xf numFmtId="0" fontId="25" fillId="0" borderId="40" xfId="0" applyFont="1" applyFill="1" applyBorder="1" applyAlignment="1">
      <alignment horizontal="center" vertical="center" wrapText="1"/>
    </xf>
    <xf numFmtId="165" fontId="21" fillId="0" borderId="45" xfId="3" applyNumberFormat="1" applyFont="1" applyFill="1" applyBorder="1" applyAlignment="1">
      <alignment horizontal="center" vertical="center"/>
    </xf>
    <xf numFmtId="0" fontId="26" fillId="0" borderId="40"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0" fillId="0" borderId="58" xfId="7" applyFont="1" applyFill="1" applyBorder="1" applyAlignment="1">
      <alignment horizontal="left" vertical="center" wrapText="1" indent="1"/>
    </xf>
    <xf numFmtId="0" fontId="35" fillId="4" borderId="297" xfId="0" applyFont="1" applyFill="1" applyBorder="1" applyAlignment="1">
      <alignment horizontal="left" vertical="center" indent="1"/>
    </xf>
    <xf numFmtId="39" fontId="24" fillId="0" borderId="115" xfId="0" applyNumberFormat="1" applyFont="1" applyFill="1" applyBorder="1" applyAlignment="1" applyProtection="1">
      <alignment vertical="center" wrapText="1"/>
    </xf>
    <xf numFmtId="0" fontId="0" fillId="0" borderId="0" xfId="0" applyFill="1" applyAlignment="1" applyProtection="1">
      <alignment vertical="center" wrapText="1"/>
      <protection locked="0"/>
    </xf>
    <xf numFmtId="7" fontId="25" fillId="0" borderId="0" xfId="0" applyNumberFormat="1" applyFont="1" applyFill="1" applyAlignment="1" applyProtection="1">
      <alignment vertical="center" wrapText="1"/>
    </xf>
    <xf numFmtId="1" fontId="26" fillId="8" borderId="40" xfId="3" applyNumberFormat="1" applyFont="1" applyFill="1" applyBorder="1" applyAlignment="1">
      <alignment horizontal="center" vertical="center"/>
    </xf>
    <xf numFmtId="0" fontId="28" fillId="8" borderId="34" xfId="3" applyFont="1" applyFill="1" applyBorder="1" applyAlignment="1">
      <alignment horizontal="center" vertical="center"/>
    </xf>
    <xf numFmtId="0" fontId="32" fillId="8" borderId="33" xfId="3" applyFont="1" applyFill="1" applyBorder="1" applyAlignment="1">
      <alignment horizontal="center" vertical="center"/>
    </xf>
    <xf numFmtId="0" fontId="29" fillId="0" borderId="144" xfId="0" applyFont="1" applyBorder="1" applyAlignment="1">
      <alignment horizontal="center" vertical="center" wrapText="1"/>
    </xf>
    <xf numFmtId="0" fontId="0" fillId="0" borderId="0" xfId="0" applyFont="1" applyAlignment="1"/>
    <xf numFmtId="0" fontId="61" fillId="0" borderId="150" xfId="0" applyFont="1" applyBorder="1" applyAlignment="1">
      <alignment horizontal="center" vertical="center" wrapText="1"/>
    </xf>
    <xf numFmtId="0" fontId="65" fillId="0" borderId="150" xfId="0" applyFont="1" applyBorder="1" applyAlignment="1">
      <alignment horizontal="center" vertical="center" wrapText="1"/>
    </xf>
    <xf numFmtId="0" fontId="61" fillId="0" borderId="168" xfId="0" applyFont="1" applyBorder="1" applyAlignment="1">
      <alignment horizontal="center" vertical="center" wrapText="1"/>
    </xf>
    <xf numFmtId="0" fontId="65" fillId="0" borderId="168" xfId="0" applyFont="1" applyBorder="1" applyAlignment="1">
      <alignment horizontal="center" vertical="center" wrapText="1"/>
    </xf>
    <xf numFmtId="0" fontId="61" fillId="0" borderId="147" xfId="0" applyFont="1" applyFill="1" applyBorder="1" applyAlignment="1">
      <alignment horizontal="center" vertical="center" wrapText="1"/>
    </xf>
    <xf numFmtId="0" fontId="61" fillId="0" borderId="215" xfId="0" applyFont="1" applyBorder="1" applyAlignment="1">
      <alignment horizontal="center" vertical="center" wrapText="1"/>
    </xf>
    <xf numFmtId="0" fontId="65" fillId="0" borderId="215" xfId="0" applyFont="1" applyBorder="1" applyAlignment="1">
      <alignment horizontal="center" vertical="center" wrapText="1"/>
    </xf>
    <xf numFmtId="0" fontId="61" fillId="0" borderId="143" xfId="0" applyFont="1" applyBorder="1" applyAlignment="1">
      <alignment horizontal="center" vertical="center" wrapText="1"/>
    </xf>
    <xf numFmtId="0" fontId="29" fillId="0" borderId="143" xfId="0" applyFont="1" applyBorder="1" applyAlignment="1">
      <alignment horizontal="center" vertical="center" wrapText="1"/>
    </xf>
    <xf numFmtId="0" fontId="21" fillId="0" borderId="143" xfId="0" applyFont="1" applyBorder="1" applyAlignment="1">
      <alignment horizontal="center" vertical="center" wrapText="1"/>
    </xf>
    <xf numFmtId="0" fontId="29" fillId="0" borderId="168" xfId="0" applyFont="1" applyBorder="1" applyAlignment="1">
      <alignment horizontal="center" vertical="center" wrapText="1"/>
    </xf>
    <xf numFmtId="0" fontId="21" fillId="0" borderId="168" xfId="0" applyFont="1" applyBorder="1" applyAlignment="1">
      <alignment horizontal="center" vertical="center" wrapText="1"/>
    </xf>
    <xf numFmtId="0" fontId="65" fillId="0" borderId="143" xfId="0" applyFont="1" applyBorder="1" applyAlignment="1">
      <alignment horizontal="center" vertical="center" wrapText="1"/>
    </xf>
    <xf numFmtId="0" fontId="61" fillId="0" borderId="237" xfId="0" applyFont="1" applyBorder="1" applyAlignment="1">
      <alignment horizontal="center" vertical="center" wrapText="1"/>
    </xf>
    <xf numFmtId="0" fontId="65" fillId="0" borderId="237" xfId="0" applyFont="1" applyBorder="1" applyAlignment="1">
      <alignment horizontal="center" vertical="center" wrapText="1"/>
    </xf>
    <xf numFmtId="0" fontId="35" fillId="12" borderId="136" xfId="0" applyFont="1" applyFill="1" applyBorder="1" applyAlignment="1">
      <alignment horizontal="right" vertical="center"/>
    </xf>
    <xf numFmtId="0" fontId="29" fillId="0" borderId="215" xfId="0" applyFont="1" applyBorder="1" applyAlignment="1">
      <alignment horizontal="center" vertical="center" wrapText="1"/>
    </xf>
    <xf numFmtId="0" fontId="29" fillId="0" borderId="150" xfId="0" applyFont="1" applyBorder="1" applyAlignment="1">
      <alignment horizontal="center" vertical="center" wrapText="1"/>
    </xf>
    <xf numFmtId="0" fontId="61" fillId="0" borderId="174" xfId="0" applyFont="1" applyBorder="1" applyAlignment="1">
      <alignment horizontal="center" vertical="center" wrapText="1"/>
    </xf>
    <xf numFmtId="0" fontId="65" fillId="0" borderId="174" xfId="0" applyFont="1" applyBorder="1" applyAlignment="1">
      <alignment horizontal="center" vertical="center" wrapText="1"/>
    </xf>
    <xf numFmtId="49" fontId="21" fillId="0" borderId="168" xfId="0" applyNumberFormat="1" applyFont="1" applyBorder="1" applyAlignment="1">
      <alignment horizontal="center" vertical="center"/>
    </xf>
    <xf numFmtId="49" fontId="21" fillId="0" borderId="143" xfId="0" applyNumberFormat="1" applyFont="1" applyBorder="1" applyAlignment="1">
      <alignment horizontal="center" vertical="center"/>
    </xf>
    <xf numFmtId="164" fontId="35" fillId="12" borderId="181" xfId="0" applyNumberFormat="1" applyFont="1" applyFill="1" applyBorder="1" applyAlignment="1">
      <alignment horizontal="right" vertical="center"/>
    </xf>
    <xf numFmtId="0" fontId="65" fillId="13" borderId="178" xfId="0" applyFont="1" applyFill="1" applyBorder="1" applyAlignment="1">
      <alignment horizontal="center" vertical="center" wrapText="1"/>
    </xf>
    <xf numFmtId="0" fontId="65" fillId="13" borderId="150" xfId="0" applyFont="1" applyFill="1" applyBorder="1" applyAlignment="1">
      <alignment horizontal="center" vertical="center" wrapText="1"/>
    </xf>
    <xf numFmtId="49" fontId="21" fillId="13" borderId="150" xfId="0" applyNumberFormat="1" applyFont="1" applyFill="1" applyBorder="1" applyAlignment="1">
      <alignment horizontal="center" vertical="center"/>
    </xf>
    <xf numFmtId="49" fontId="21" fillId="13" borderId="155" xfId="0" applyNumberFormat="1" applyFont="1" applyFill="1" applyBorder="1" applyAlignment="1">
      <alignment horizontal="center" vertical="center"/>
    </xf>
    <xf numFmtId="0" fontId="21" fillId="13" borderId="144" xfId="0" applyFont="1" applyFill="1" applyBorder="1" applyAlignment="1">
      <alignment horizontal="center" vertical="center" wrapText="1"/>
    </xf>
    <xf numFmtId="0" fontId="65" fillId="13" borderId="143" xfId="0" applyFont="1" applyFill="1" applyBorder="1" applyAlignment="1">
      <alignment horizontal="center" vertical="center" wrapText="1"/>
    </xf>
    <xf numFmtId="49" fontId="21" fillId="13" borderId="144" xfId="0" applyNumberFormat="1" applyFont="1" applyFill="1" applyBorder="1" applyAlignment="1">
      <alignment horizontal="center" vertical="center"/>
    </xf>
    <xf numFmtId="0" fontId="21" fillId="13" borderId="150" xfId="0" applyFont="1" applyFill="1" applyBorder="1" applyAlignment="1">
      <alignment horizontal="center" vertical="center" wrapText="1"/>
    </xf>
    <xf numFmtId="49" fontId="21" fillId="13" borderId="168" xfId="0" applyNumberFormat="1" applyFont="1" applyFill="1" applyBorder="1" applyAlignment="1">
      <alignment horizontal="center" vertical="center"/>
    </xf>
    <xf numFmtId="0" fontId="65" fillId="13" borderId="155" xfId="0" applyFont="1" applyFill="1" applyBorder="1" applyAlignment="1">
      <alignment horizontal="center" vertical="center" wrapText="1"/>
    </xf>
    <xf numFmtId="0" fontId="21" fillId="13" borderId="143" xfId="0" applyFont="1" applyFill="1" applyBorder="1" applyAlignment="1">
      <alignment horizontal="center" vertical="center" wrapText="1"/>
    </xf>
    <xf numFmtId="49" fontId="21" fillId="13" borderId="143" xfId="0" applyNumberFormat="1" applyFont="1" applyFill="1" applyBorder="1" applyAlignment="1">
      <alignment horizontal="center" vertical="center"/>
    </xf>
    <xf numFmtId="0" fontId="21" fillId="13" borderId="155" xfId="0" applyFont="1" applyFill="1" applyBorder="1" applyAlignment="1">
      <alignment horizontal="center" vertical="center" wrapText="1"/>
    </xf>
    <xf numFmtId="0" fontId="29" fillId="0" borderId="178" xfId="0" applyFont="1" applyBorder="1" applyAlignment="1">
      <alignment horizontal="center" vertical="center" wrapText="1"/>
    </xf>
    <xf numFmtId="0" fontId="21" fillId="0" borderId="178" xfId="0" applyFont="1" applyBorder="1" applyAlignment="1">
      <alignment horizontal="center" vertical="center" wrapText="1"/>
    </xf>
    <xf numFmtId="49" fontId="21" fillId="0" borderId="178" xfId="0" applyNumberFormat="1" applyFont="1" applyBorder="1" applyAlignment="1">
      <alignment horizontal="center" vertical="center"/>
    </xf>
    <xf numFmtId="0" fontId="61" fillId="0" borderId="144" xfId="0" applyFont="1" applyBorder="1" applyAlignment="1">
      <alignment horizontal="center" vertical="center" wrapText="1"/>
    </xf>
    <xf numFmtId="0" fontId="65" fillId="0" borderId="144" xfId="0" applyFont="1" applyBorder="1" applyAlignment="1">
      <alignment horizontal="center" vertical="center" wrapText="1"/>
    </xf>
    <xf numFmtId="0" fontId="29" fillId="0" borderId="224" xfId="0" applyFont="1" applyBorder="1" applyAlignment="1">
      <alignment horizontal="center" vertical="center" wrapText="1"/>
    </xf>
    <xf numFmtId="0" fontId="21" fillId="0" borderId="224" xfId="0" applyFont="1" applyBorder="1" applyAlignment="1">
      <alignment horizontal="center" vertical="center" wrapText="1"/>
    </xf>
    <xf numFmtId="0" fontId="65" fillId="13" borderId="143" xfId="0" applyFont="1" applyFill="1" applyBorder="1" applyAlignment="1">
      <alignment horizontal="center" vertical="center"/>
    </xf>
    <xf numFmtId="0" fontId="65" fillId="13" borderId="153" xfId="0" applyFont="1" applyFill="1" applyBorder="1" applyAlignment="1">
      <alignment horizontal="center" vertical="center"/>
    </xf>
    <xf numFmtId="0" fontId="65" fillId="13" borderId="144" xfId="0" applyFont="1" applyFill="1" applyBorder="1" applyAlignment="1">
      <alignment horizontal="center" vertical="center"/>
    </xf>
    <xf numFmtId="164" fontId="35" fillId="12" borderId="305" xfId="0" applyNumberFormat="1" applyFont="1" applyFill="1" applyBorder="1" applyAlignment="1">
      <alignment horizontal="right" vertical="center"/>
    </xf>
    <xf numFmtId="0" fontId="70" fillId="0" borderId="0" xfId="0" applyFont="1"/>
    <xf numFmtId="0" fontId="70" fillId="0" borderId="0" xfId="0" applyFont="1" applyBorder="1"/>
    <xf numFmtId="0" fontId="59" fillId="0" borderId="0" xfId="0" applyFont="1" applyBorder="1"/>
    <xf numFmtId="0" fontId="0" fillId="0" borderId="0" xfId="0" applyFont="1" applyBorder="1"/>
    <xf numFmtId="0" fontId="59" fillId="0" borderId="0" xfId="0" applyFont="1" applyBorder="1" applyAlignment="1">
      <alignment horizontal="right"/>
    </xf>
    <xf numFmtId="164" fontId="64" fillId="0" borderId="0" xfId="0" applyNumberFormat="1" applyFont="1" applyBorder="1" applyAlignment="1">
      <alignment horizontal="right"/>
    </xf>
    <xf numFmtId="4" fontId="59" fillId="0" borderId="0" xfId="0" applyNumberFormat="1" applyFont="1" applyBorder="1"/>
    <xf numFmtId="4" fontId="64" fillId="0" borderId="0" xfId="0" applyNumberFormat="1" applyFont="1" applyBorder="1" applyAlignment="1">
      <alignment horizontal="right"/>
    </xf>
    <xf numFmtId="0" fontId="64" fillId="0" borderId="0" xfId="0" applyFont="1" applyBorder="1" applyAlignment="1">
      <alignment horizontal="right"/>
    </xf>
    <xf numFmtId="0" fontId="72" fillId="0" borderId="0" xfId="0" applyFont="1"/>
    <xf numFmtId="0" fontId="73" fillId="0" borderId="0" xfId="0" applyFont="1" applyAlignment="1">
      <alignment horizontal="right"/>
    </xf>
    <xf numFmtId="0" fontId="58" fillId="0" borderId="0" xfId="0" applyFont="1" applyAlignment="1">
      <alignment vertical="center"/>
    </xf>
    <xf numFmtId="0" fontId="74" fillId="0" borderId="0" xfId="0" applyFont="1" applyBorder="1" applyAlignment="1">
      <alignment horizontal="center" vertical="center"/>
    </xf>
    <xf numFmtId="0" fontId="0" fillId="0" borderId="0" xfId="0" applyFont="1" applyBorder="1" applyAlignment="1">
      <alignment vertical="center" wrapText="1"/>
    </xf>
    <xf numFmtId="0" fontId="71" fillId="0" borderId="0" xfId="0" applyFont="1" applyFill="1" applyBorder="1" applyAlignment="1">
      <alignment horizontal="left" vertical="center"/>
    </xf>
    <xf numFmtId="43" fontId="0" fillId="0" borderId="0" xfId="17" applyFont="1" applyBorder="1"/>
    <xf numFmtId="0" fontId="70" fillId="0" borderId="0" xfId="0" applyFont="1" applyBorder="1" applyAlignment="1">
      <alignment horizontal="left" vertical="center" wrapText="1"/>
    </xf>
    <xf numFmtId="39" fontId="61" fillId="0" borderId="0" xfId="0" applyNumberFormat="1" applyFont="1" applyBorder="1" applyAlignment="1">
      <alignment vertical="center" wrapText="1"/>
    </xf>
    <xf numFmtId="0" fontId="71" fillId="0" borderId="0" xfId="0" applyFont="1" applyBorder="1" applyAlignment="1">
      <alignment horizontal="left" vertical="center" wrapText="1"/>
    </xf>
    <xf numFmtId="7" fontId="62" fillId="0" borderId="0" xfId="0" applyNumberFormat="1" applyFont="1" applyBorder="1" applyAlignment="1">
      <alignment vertical="center" wrapText="1"/>
    </xf>
    <xf numFmtId="0" fontId="59" fillId="0" borderId="0" xfId="0" applyFont="1"/>
    <xf numFmtId="0" fontId="65" fillId="0" borderId="0" xfId="0" applyFont="1" applyAlignment="1">
      <alignment horizontal="left"/>
    </xf>
    <xf numFmtId="0" fontId="59" fillId="0" borderId="0" xfId="0" applyFont="1" applyAlignment="1">
      <alignment horizontal="right"/>
    </xf>
    <xf numFmtId="0" fontId="64" fillId="0" borderId="0" xfId="0" applyFont="1" applyAlignment="1">
      <alignment horizontal="right"/>
    </xf>
    <xf numFmtId="164" fontId="35" fillId="12" borderId="307" xfId="0" applyNumberFormat="1" applyFont="1" applyFill="1" applyBorder="1" applyAlignment="1">
      <alignment horizontal="right" vertical="center"/>
    </xf>
    <xf numFmtId="0" fontId="29" fillId="0" borderId="261" xfId="0" applyFont="1" applyBorder="1" applyAlignment="1">
      <alignment horizontal="center" vertical="center" wrapText="1"/>
    </xf>
    <xf numFmtId="0" fontId="21" fillId="0" borderId="261" xfId="0" applyFont="1" applyBorder="1" applyAlignment="1">
      <alignment horizontal="center" vertical="center" wrapText="1"/>
    </xf>
    <xf numFmtId="0" fontId="29" fillId="0" borderId="309" xfId="0" applyFont="1" applyBorder="1" applyAlignment="1">
      <alignment horizontal="center" vertical="center" wrapText="1"/>
    </xf>
    <xf numFmtId="0" fontId="21" fillId="0" borderId="309" xfId="0" applyFont="1" applyBorder="1" applyAlignment="1">
      <alignment horizontal="center" vertical="center" wrapText="1"/>
    </xf>
    <xf numFmtId="49" fontId="21" fillId="0" borderId="214" xfId="0" applyNumberFormat="1" applyFont="1" applyBorder="1" applyAlignment="1">
      <alignment horizontal="center" vertical="center"/>
    </xf>
    <xf numFmtId="49" fontId="21" fillId="0" borderId="237" xfId="0" applyNumberFormat="1" applyFont="1" applyBorder="1" applyAlignment="1">
      <alignment horizontal="center" vertical="center"/>
    </xf>
    <xf numFmtId="0" fontId="65" fillId="13" borderId="215" xfId="0" applyFont="1" applyFill="1" applyBorder="1" applyAlignment="1">
      <alignment horizontal="center" vertical="center" wrapText="1"/>
    </xf>
    <xf numFmtId="0" fontId="21" fillId="13" borderId="215" xfId="0" applyFont="1" applyFill="1" applyBorder="1" applyAlignment="1">
      <alignment horizontal="center" vertical="center" wrapText="1"/>
    </xf>
    <xf numFmtId="49" fontId="21" fillId="13" borderId="215" xfId="0" applyNumberFormat="1" applyFont="1" applyFill="1" applyBorder="1" applyAlignment="1">
      <alignment horizontal="center" vertical="center"/>
    </xf>
    <xf numFmtId="0" fontId="65" fillId="13" borderId="237" xfId="0" applyFont="1" applyFill="1" applyBorder="1" applyAlignment="1">
      <alignment horizontal="center" vertical="center" wrapText="1"/>
    </xf>
    <xf numFmtId="0" fontId="21" fillId="13" borderId="224" xfId="0" applyFont="1" applyFill="1" applyBorder="1" applyAlignment="1">
      <alignment horizontal="center" vertical="center" wrapText="1"/>
    </xf>
    <xf numFmtId="49" fontId="21" fillId="13" borderId="224" xfId="0" applyNumberFormat="1" applyFont="1" applyFill="1" applyBorder="1" applyAlignment="1">
      <alignment horizontal="center" vertical="center"/>
    </xf>
    <xf numFmtId="49" fontId="21" fillId="13" borderId="237" xfId="0" applyNumberFormat="1" applyFont="1" applyFill="1" applyBorder="1" applyAlignment="1">
      <alignment horizontal="center" vertical="center"/>
    </xf>
    <xf numFmtId="0" fontId="29" fillId="0" borderId="237" xfId="0" applyFont="1" applyBorder="1" applyAlignment="1">
      <alignment horizontal="center" vertical="center" wrapText="1"/>
    </xf>
    <xf numFmtId="0" fontId="21" fillId="0" borderId="237" xfId="0" applyFont="1" applyBorder="1" applyAlignment="1">
      <alignment horizontal="center" vertical="center" wrapText="1"/>
    </xf>
    <xf numFmtId="0" fontId="65" fillId="13" borderId="214" xfId="0" applyFont="1" applyFill="1" applyBorder="1" applyAlignment="1">
      <alignment horizontal="center" vertical="center"/>
    </xf>
    <xf numFmtId="0" fontId="65" fillId="13" borderId="224" xfId="0" applyFont="1" applyFill="1" applyBorder="1" applyAlignment="1">
      <alignment horizontal="center" vertical="center"/>
    </xf>
    <xf numFmtId="0" fontId="65" fillId="13" borderId="234" xfId="0" applyFont="1" applyFill="1" applyBorder="1" applyAlignment="1">
      <alignment horizontal="center" vertical="center"/>
    </xf>
    <xf numFmtId="0" fontId="65" fillId="13" borderId="215" xfId="0" applyFont="1" applyFill="1" applyBorder="1" applyAlignment="1">
      <alignment horizontal="center" vertical="center"/>
    </xf>
    <xf numFmtId="0" fontId="21" fillId="13" borderId="237" xfId="0" applyFont="1" applyFill="1" applyBorder="1" applyAlignment="1">
      <alignment horizontal="center" vertical="center" wrapText="1"/>
    </xf>
    <xf numFmtId="164" fontId="69" fillId="11" borderId="317" xfId="0" applyNumberFormat="1" applyFont="1" applyFill="1" applyBorder="1" applyAlignment="1">
      <alignment horizontal="right" vertical="center"/>
    </xf>
    <xf numFmtId="39" fontId="69" fillId="11" borderId="316" xfId="0" applyNumberFormat="1" applyFont="1" applyFill="1" applyBorder="1" applyAlignment="1">
      <alignment horizontal="right" vertical="center"/>
    </xf>
    <xf numFmtId="4" fontId="69" fillId="11" borderId="319" xfId="0" applyNumberFormat="1" applyFont="1" applyFill="1" applyBorder="1" applyAlignment="1">
      <alignment horizontal="right" vertical="center" wrapText="1"/>
    </xf>
    <xf numFmtId="0" fontId="63" fillId="0" borderId="321" xfId="0" applyFont="1" applyBorder="1" applyAlignment="1">
      <alignment horizontal="center" vertical="center"/>
    </xf>
    <xf numFmtId="0" fontId="29" fillId="0" borderId="322" xfId="0" applyFont="1" applyBorder="1" applyAlignment="1">
      <alignment horizontal="center" vertical="center" wrapText="1"/>
    </xf>
    <xf numFmtId="0" fontId="21" fillId="0" borderId="322" xfId="0" applyFont="1" applyBorder="1" applyAlignment="1">
      <alignment horizontal="center" vertical="center" wrapText="1"/>
    </xf>
    <xf numFmtId="0" fontId="64" fillId="0" borderId="269" xfId="0" applyFont="1" applyBorder="1" applyAlignment="1">
      <alignment horizontal="center" vertical="center"/>
    </xf>
    <xf numFmtId="0" fontId="63" fillId="0" borderId="269" xfId="0" applyFont="1" applyBorder="1" applyAlignment="1">
      <alignment horizontal="center" vertical="center"/>
    </xf>
    <xf numFmtId="0" fontId="63" fillId="0" borderId="270" xfId="0" applyFont="1" applyBorder="1" applyAlignment="1">
      <alignment horizontal="center" vertical="center"/>
    </xf>
    <xf numFmtId="0" fontId="31" fillId="0" borderId="269" xfId="0" applyFont="1" applyBorder="1" applyAlignment="1">
      <alignment horizontal="center" vertical="center"/>
    </xf>
    <xf numFmtId="0" fontId="31" fillId="0" borderId="275" xfId="0" applyFont="1" applyBorder="1" applyAlignment="1">
      <alignment horizontal="center" vertical="center"/>
    </xf>
    <xf numFmtId="0" fontId="31" fillId="0" borderId="273" xfId="0" applyFont="1" applyBorder="1" applyAlignment="1">
      <alignment horizontal="center" vertical="center"/>
    </xf>
    <xf numFmtId="0" fontId="63" fillId="0" borderId="272" xfId="0" applyFont="1" applyBorder="1" applyAlignment="1">
      <alignment horizontal="center" vertical="center"/>
    </xf>
    <xf numFmtId="1" fontId="19" fillId="0" borderId="269" xfId="0" applyNumberFormat="1" applyFont="1" applyBorder="1" applyAlignment="1">
      <alignment horizontal="center" vertical="center"/>
    </xf>
    <xf numFmtId="0" fontId="19" fillId="0" borderId="272" xfId="0" applyFont="1" applyBorder="1" applyAlignment="1">
      <alignment horizontal="center" vertical="center"/>
    </xf>
    <xf numFmtId="0" fontId="31" fillId="0" borderId="243" xfId="0" applyFont="1" applyBorder="1" applyAlignment="1">
      <alignment horizontal="center" vertical="center"/>
    </xf>
    <xf numFmtId="0" fontId="31" fillId="0" borderId="272" xfId="0" applyFont="1" applyBorder="1" applyAlignment="1">
      <alignment horizontal="center" vertical="center"/>
    </xf>
    <xf numFmtId="0" fontId="19" fillId="0" borderId="269" xfId="0" applyFont="1" applyBorder="1" applyAlignment="1">
      <alignment horizontal="center" vertical="center"/>
    </xf>
    <xf numFmtId="0" fontId="19" fillId="0" borderId="274" xfId="0" applyFont="1" applyBorder="1" applyAlignment="1">
      <alignment horizontal="center" vertical="center"/>
    </xf>
    <xf numFmtId="0" fontId="19" fillId="0" borderId="323" xfId="0" applyFont="1" applyBorder="1" applyAlignment="1">
      <alignment horizontal="center" vertical="center"/>
    </xf>
    <xf numFmtId="0" fontId="64" fillId="0" borderId="275" xfId="0" applyFont="1" applyBorder="1" applyAlignment="1">
      <alignment horizontal="center" vertical="center"/>
    </xf>
    <xf numFmtId="0" fontId="19" fillId="0" borderId="299" xfId="0" applyFont="1" applyBorder="1" applyAlignment="1">
      <alignment horizontal="center" vertical="center"/>
    </xf>
    <xf numFmtId="0" fontId="19" fillId="0" borderId="270" xfId="0" applyFont="1" applyBorder="1" applyAlignment="1">
      <alignment horizontal="center" vertical="center"/>
    </xf>
    <xf numFmtId="0" fontId="19" fillId="0" borderId="324" xfId="0" applyFont="1" applyBorder="1" applyAlignment="1">
      <alignment horizontal="center" vertical="center"/>
    </xf>
    <xf numFmtId="0" fontId="19" fillId="0" borderId="268" xfId="0" applyFont="1" applyBorder="1" applyAlignment="1">
      <alignment horizontal="center" vertical="center"/>
    </xf>
    <xf numFmtId="0" fontId="31" fillId="0" borderId="271" xfId="0" applyFont="1" applyBorder="1" applyAlignment="1">
      <alignment horizontal="center" vertical="center"/>
    </xf>
    <xf numFmtId="0" fontId="19" fillId="0" borderId="326" xfId="0" applyFont="1" applyBorder="1" applyAlignment="1">
      <alignment horizontal="center" vertical="center"/>
    </xf>
    <xf numFmtId="0" fontId="19" fillId="0" borderId="327" xfId="0" applyFont="1" applyBorder="1" applyAlignment="1">
      <alignment horizontal="center" vertical="center"/>
    </xf>
    <xf numFmtId="0" fontId="31" fillId="0" borderId="300" xfId="0" applyFont="1" applyBorder="1" applyAlignment="1">
      <alignment horizontal="center" vertical="center"/>
    </xf>
    <xf numFmtId="0" fontId="19" fillId="13" borderId="268" xfId="0" applyFont="1" applyFill="1" applyBorder="1" applyAlignment="1">
      <alignment horizontal="center" vertical="center"/>
    </xf>
    <xf numFmtId="0" fontId="19" fillId="13" borderId="269" xfId="0" applyFont="1" applyFill="1" applyBorder="1" applyAlignment="1">
      <alignment horizontal="center" vertical="center"/>
    </xf>
    <xf numFmtId="0" fontId="19" fillId="13" borderId="270" xfId="0" applyFont="1" applyFill="1" applyBorder="1" applyAlignment="1">
      <alignment horizontal="center" vertical="center"/>
    </xf>
    <xf numFmtId="0" fontId="19" fillId="13" borderId="275" xfId="0" applyFont="1" applyFill="1" applyBorder="1" applyAlignment="1">
      <alignment horizontal="center" vertical="center"/>
    </xf>
    <xf numFmtId="0" fontId="19" fillId="13" borderId="271" xfId="0" applyFont="1" applyFill="1" applyBorder="1" applyAlignment="1">
      <alignment horizontal="center" vertical="center"/>
    </xf>
    <xf numFmtId="0" fontId="19" fillId="13" borderId="273" xfId="0" applyFont="1" applyFill="1" applyBorder="1" applyAlignment="1">
      <alignment horizontal="center" vertical="center"/>
    </xf>
    <xf numFmtId="0" fontId="19" fillId="13" borderId="272" xfId="0" applyFont="1" applyFill="1" applyBorder="1" applyAlignment="1">
      <alignment horizontal="center" vertical="center"/>
    </xf>
    <xf numFmtId="0" fontId="31" fillId="13" borderId="269" xfId="0" applyFont="1" applyFill="1" applyBorder="1" applyAlignment="1">
      <alignment horizontal="center" vertical="center"/>
    </xf>
    <xf numFmtId="0" fontId="31" fillId="13" borderId="300" xfId="0" applyFont="1" applyFill="1" applyBorder="1" applyAlignment="1">
      <alignment horizontal="center" vertical="center"/>
    </xf>
    <xf numFmtId="0" fontId="64" fillId="13" borderId="328" xfId="0" applyFont="1" applyFill="1" applyBorder="1" applyAlignment="1">
      <alignment horizontal="center" vertical="center"/>
    </xf>
    <xf numFmtId="0" fontId="63" fillId="13" borderId="329" xfId="0" applyFont="1" applyFill="1" applyBorder="1" applyAlignment="1">
      <alignment horizontal="center" vertical="center"/>
    </xf>
    <xf numFmtId="0" fontId="63" fillId="13" borderId="326" xfId="0" applyFont="1" applyFill="1" applyBorder="1" applyAlignment="1">
      <alignment horizontal="center" vertical="center"/>
    </xf>
    <xf numFmtId="0" fontId="63" fillId="13" borderId="328" xfId="0" applyFont="1" applyFill="1" applyBorder="1" applyAlignment="1">
      <alignment horizontal="center" vertical="center"/>
    </xf>
    <xf numFmtId="0" fontId="63" fillId="13" borderId="330" xfId="0" applyFont="1" applyFill="1" applyBorder="1" applyAlignment="1">
      <alignment horizontal="center" vertical="center"/>
    </xf>
    <xf numFmtId="0" fontId="63" fillId="13" borderId="331" xfId="0" applyFont="1" applyFill="1" applyBorder="1" applyAlignment="1">
      <alignment horizontal="center" vertical="center"/>
    </xf>
    <xf numFmtId="0" fontId="63" fillId="13" borderId="332" xfId="0" applyFont="1" applyFill="1" applyBorder="1" applyAlignment="1">
      <alignment horizontal="center" vertical="center"/>
    </xf>
    <xf numFmtId="0" fontId="63" fillId="13" borderId="323" xfId="0" applyFont="1" applyFill="1" applyBorder="1" applyAlignment="1">
      <alignment horizontal="center" vertical="center"/>
    </xf>
    <xf numFmtId="0" fontId="31" fillId="0" borderId="276" xfId="0" applyFont="1" applyBorder="1" applyAlignment="1">
      <alignment horizontal="center" vertical="center"/>
    </xf>
    <xf numFmtId="0" fontId="19" fillId="0" borderId="243" xfId="0" applyFont="1" applyBorder="1" applyAlignment="1">
      <alignment horizontal="center" vertical="center"/>
    </xf>
    <xf numFmtId="0" fontId="19" fillId="13" borderId="332" xfId="0" applyFont="1" applyFill="1" applyBorder="1" applyAlignment="1">
      <alignment horizontal="center" vertical="center"/>
    </xf>
    <xf numFmtId="0" fontId="19" fillId="13" borderId="299" xfId="0" applyFont="1" applyFill="1" applyBorder="1" applyAlignment="1">
      <alignment horizontal="center" vertical="center"/>
    </xf>
    <xf numFmtId="0" fontId="19" fillId="13" borderId="300" xfId="0" applyFont="1" applyFill="1" applyBorder="1" applyAlignment="1">
      <alignment horizontal="center" vertical="center"/>
    </xf>
    <xf numFmtId="0" fontId="65" fillId="0" borderId="40" xfId="0" applyFont="1" applyBorder="1" applyAlignment="1">
      <alignment horizontal="center" vertical="center" wrapText="1"/>
    </xf>
    <xf numFmtId="49" fontId="21" fillId="0" borderId="40" xfId="0" applyNumberFormat="1" applyFont="1" applyBorder="1" applyAlignment="1">
      <alignment horizontal="center" vertical="center"/>
    </xf>
    <xf numFmtId="0" fontId="64" fillId="0" borderId="40" xfId="0" applyFont="1" applyBorder="1" applyAlignment="1">
      <alignment horizontal="center" vertical="center"/>
    </xf>
    <xf numFmtId="0" fontId="21" fillId="0" borderId="40" xfId="0" applyFont="1" applyBorder="1" applyAlignment="1">
      <alignment horizontal="center" vertical="center" wrapText="1"/>
    </xf>
    <xf numFmtId="4" fontId="65" fillId="0" borderId="40" xfId="0" applyNumberFormat="1" applyFont="1" applyBorder="1" applyAlignment="1">
      <alignment horizontal="center" vertical="center" wrapText="1"/>
    </xf>
    <xf numFmtId="4" fontId="21" fillId="0" borderId="40" xfId="0" applyNumberFormat="1" applyFont="1" applyBorder="1" applyAlignment="1">
      <alignment horizontal="center" vertical="center" wrapText="1"/>
    </xf>
    <xf numFmtId="164" fontId="65" fillId="0" borderId="40" xfId="0" applyNumberFormat="1" applyFont="1" applyBorder="1" applyAlignment="1">
      <alignment horizontal="center" vertical="center" wrapText="1"/>
    </xf>
    <xf numFmtId="0" fontId="65" fillId="0" borderId="99" xfId="0" applyFont="1" applyBorder="1" applyAlignment="1">
      <alignment horizontal="center" vertical="center" wrapText="1"/>
    </xf>
    <xf numFmtId="49" fontId="21" fillId="0" borderId="99" xfId="0" applyNumberFormat="1" applyFont="1" applyBorder="1" applyAlignment="1">
      <alignment horizontal="center" vertical="center"/>
    </xf>
    <xf numFmtId="0" fontId="21" fillId="0" borderId="33" xfId="0" applyFont="1" applyBorder="1" applyAlignment="1">
      <alignment horizontal="center" vertical="center" wrapText="1"/>
    </xf>
    <xf numFmtId="49" fontId="21" fillId="0" borderId="33" xfId="0" applyNumberFormat="1" applyFont="1" applyBorder="1" applyAlignment="1">
      <alignment horizontal="center" vertical="center"/>
    </xf>
    <xf numFmtId="49" fontId="21" fillId="0" borderId="45" xfId="0" applyNumberFormat="1" applyFont="1" applyBorder="1" applyAlignment="1">
      <alignment horizontal="center" vertical="center"/>
    </xf>
    <xf numFmtId="0" fontId="65" fillId="0" borderId="39" xfId="0" applyFont="1" applyBorder="1" applyAlignment="1">
      <alignment horizontal="center" vertical="center" wrapText="1"/>
    </xf>
    <xf numFmtId="49" fontId="21" fillId="0" borderId="39" xfId="0" applyNumberFormat="1" applyFont="1" applyBorder="1" applyAlignment="1">
      <alignment horizontal="center" vertical="center"/>
    </xf>
    <xf numFmtId="0" fontId="63" fillId="0" borderId="299" xfId="0" applyFont="1" applyBorder="1" applyAlignment="1">
      <alignment horizontal="center" vertical="center"/>
    </xf>
    <xf numFmtId="0" fontId="21" fillId="0" borderId="49" xfId="0" applyFont="1" applyBorder="1" applyAlignment="1">
      <alignment horizontal="center" vertical="center" wrapText="1"/>
    </xf>
    <xf numFmtId="49" fontId="21" fillId="0" borderId="49" xfId="0" applyNumberFormat="1" applyFont="1" applyBorder="1" applyAlignment="1">
      <alignment horizontal="center" vertical="center"/>
    </xf>
    <xf numFmtId="0" fontId="29" fillId="0" borderId="214" xfId="0" applyFont="1" applyBorder="1" applyAlignment="1">
      <alignment horizontal="center" vertical="center" wrapText="1"/>
    </xf>
    <xf numFmtId="0" fontId="21" fillId="0" borderId="45"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0" xfId="0" applyFont="1" applyBorder="1" applyAlignment="1">
      <alignment horizontal="center" vertical="center" wrapText="1"/>
    </xf>
    <xf numFmtId="0" fontId="63" fillId="0" borderId="274" xfId="0" applyFont="1" applyBorder="1" applyAlignment="1">
      <alignment horizontal="center" vertical="center"/>
    </xf>
    <xf numFmtId="0" fontId="21" fillId="0" borderId="34" xfId="0" applyFont="1" applyBorder="1" applyAlignment="1">
      <alignment horizontal="center" vertical="center" wrapText="1"/>
    </xf>
    <xf numFmtId="49" fontId="21" fillId="0" borderId="34" xfId="0" applyNumberFormat="1" applyFont="1" applyBorder="1" applyAlignment="1">
      <alignment horizontal="center" vertical="center"/>
    </xf>
    <xf numFmtId="0" fontId="21" fillId="0" borderId="39" xfId="0" applyFont="1" applyBorder="1" applyAlignment="1">
      <alignment horizontal="center" vertical="center" wrapText="1"/>
    </xf>
    <xf numFmtId="0" fontId="21" fillId="0" borderId="58" xfId="0" applyFont="1" applyBorder="1" applyAlignment="1">
      <alignment horizontal="center" vertical="center" wrapText="1"/>
    </xf>
    <xf numFmtId="49" fontId="21" fillId="0" borderId="58" xfId="0" applyNumberFormat="1" applyFont="1" applyBorder="1" applyAlignment="1">
      <alignment horizontal="center" vertical="center"/>
    </xf>
    <xf numFmtId="0" fontId="65" fillId="13" borderId="40" xfId="0" applyFont="1" applyFill="1" applyBorder="1" applyAlignment="1">
      <alignment horizontal="center" vertical="center"/>
    </xf>
    <xf numFmtId="0" fontId="64" fillId="0" borderId="264" xfId="0" applyFont="1" applyBorder="1" applyAlignment="1">
      <alignment horizontal="center" vertical="center"/>
    </xf>
    <xf numFmtId="0" fontId="64" fillId="0" borderId="45" xfId="0" applyFont="1" applyBorder="1" applyAlignment="1">
      <alignment horizontal="center" vertical="center"/>
    </xf>
    <xf numFmtId="0" fontId="23" fillId="0" borderId="30" xfId="0" applyFont="1" applyBorder="1" applyAlignment="1">
      <alignment horizontal="center" vertical="center" wrapText="1"/>
    </xf>
    <xf numFmtId="0" fontId="65" fillId="0" borderId="30" xfId="0" applyFont="1" applyBorder="1" applyAlignment="1">
      <alignment horizontal="center" vertical="center"/>
    </xf>
    <xf numFmtId="164" fontId="21" fillId="0" borderId="49" xfId="0" applyNumberFormat="1" applyFont="1" applyBorder="1" applyAlignment="1">
      <alignment horizontal="center" vertical="center"/>
    </xf>
    <xf numFmtId="0" fontId="65" fillId="0" borderId="49" xfId="0" applyFont="1" applyBorder="1" applyAlignment="1">
      <alignment horizontal="center" vertical="center"/>
    </xf>
    <xf numFmtId="0" fontId="21" fillId="13" borderId="237" xfId="0" applyFont="1" applyFill="1" applyBorder="1" applyAlignment="1">
      <alignment horizontal="center" vertical="center"/>
    </xf>
    <xf numFmtId="164" fontId="21" fillId="0" borderId="150" xfId="0" applyNumberFormat="1" applyFont="1" applyBorder="1" applyAlignment="1">
      <alignment horizontal="center" vertical="center"/>
    </xf>
    <xf numFmtId="164" fontId="23" fillId="0" borderId="150" xfId="0" applyNumberFormat="1" applyFont="1" applyBorder="1" applyAlignment="1">
      <alignment horizontal="center" vertical="center"/>
    </xf>
    <xf numFmtId="164" fontId="23" fillId="0" borderId="215" xfId="0" applyNumberFormat="1" applyFont="1" applyBorder="1" applyAlignment="1">
      <alignment horizontal="center" vertical="center"/>
    </xf>
    <xf numFmtId="164" fontId="21" fillId="0" borderId="215" xfId="0" applyNumberFormat="1" applyFont="1" applyBorder="1" applyAlignment="1">
      <alignment horizontal="center" vertical="center"/>
    </xf>
    <xf numFmtId="164" fontId="23" fillId="0" borderId="224" xfId="0" applyNumberFormat="1" applyFont="1" applyBorder="1" applyAlignment="1">
      <alignment horizontal="center" vertical="center"/>
    </xf>
    <xf numFmtId="164" fontId="23" fillId="0" borderId="143" xfId="0" applyNumberFormat="1" applyFont="1" applyBorder="1" applyAlignment="1">
      <alignment horizontal="center" vertical="center"/>
    </xf>
    <xf numFmtId="164" fontId="21" fillId="0" borderId="143" xfId="0" applyNumberFormat="1" applyFont="1" applyBorder="1" applyAlignment="1">
      <alignment horizontal="center" vertical="center"/>
    </xf>
    <xf numFmtId="164" fontId="23" fillId="0" borderId="237" xfId="0" applyNumberFormat="1" applyFont="1" applyBorder="1" applyAlignment="1">
      <alignment horizontal="center" vertical="center"/>
    </xf>
    <xf numFmtId="164" fontId="21" fillId="0" borderId="237" xfId="0" applyNumberFormat="1" applyFont="1" applyBorder="1" applyAlignment="1">
      <alignment horizontal="center" vertical="center"/>
    </xf>
    <xf numFmtId="0" fontId="65" fillId="0" borderId="263"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40" xfId="0" applyFont="1" applyFill="1" applyBorder="1" applyAlignment="1">
      <alignment horizontal="center" vertical="center" wrapText="1"/>
    </xf>
    <xf numFmtId="0" fontId="65" fillId="0" borderId="45" xfId="0" applyFont="1" applyBorder="1" applyAlignment="1">
      <alignment horizontal="center" vertical="center" wrapText="1"/>
    </xf>
    <xf numFmtId="0" fontId="66" fillId="0" borderId="40" xfId="0" applyFont="1" applyBorder="1" applyAlignment="1">
      <alignment horizontal="center" vertical="center"/>
    </xf>
    <xf numFmtId="0" fontId="65" fillId="0" borderId="264" xfId="0" applyFont="1" applyBorder="1" applyAlignment="1">
      <alignment horizontal="center" vertical="center" wrapText="1"/>
    </xf>
    <xf numFmtId="49" fontId="21" fillId="0" borderId="264" xfId="0" applyNumberFormat="1" applyFont="1" applyBorder="1" applyAlignment="1">
      <alignment horizontal="center" vertical="center"/>
    </xf>
    <xf numFmtId="39" fontId="61" fillId="0" borderId="322" xfId="0" applyNumberFormat="1" applyFont="1" applyBorder="1" applyAlignment="1">
      <alignment vertical="center"/>
    </xf>
    <xf numFmtId="39" fontId="61" fillId="0" borderId="145" xfId="0" applyNumberFormat="1" applyFont="1" applyBorder="1" applyAlignment="1">
      <alignment vertical="center"/>
    </xf>
    <xf numFmtId="39" fontId="33" fillId="0" borderId="30" xfId="0" applyNumberFormat="1" applyFont="1" applyBorder="1" applyAlignment="1">
      <alignment vertical="center"/>
    </xf>
    <xf numFmtId="39" fontId="61" fillId="0" borderId="150" xfId="0" applyNumberFormat="1" applyFont="1" applyBorder="1" applyAlignment="1">
      <alignment vertical="center"/>
    </xf>
    <xf numFmtId="39" fontId="29" fillId="0" borderId="151" xfId="0" applyNumberFormat="1" applyFont="1" applyBorder="1" applyAlignment="1">
      <alignment vertical="center"/>
    </xf>
    <xf numFmtId="39" fontId="62" fillId="0" borderId="40" xfId="0" applyNumberFormat="1" applyFont="1" applyBorder="1" applyAlignment="1">
      <alignment vertical="center"/>
    </xf>
    <xf numFmtId="39" fontId="61" fillId="0" borderId="151" xfId="0" applyNumberFormat="1" applyFont="1" applyBorder="1" applyAlignment="1">
      <alignment vertical="center"/>
    </xf>
    <xf numFmtId="39" fontId="61" fillId="0" borderId="168" xfId="0" applyNumberFormat="1" applyFont="1" applyBorder="1" applyAlignment="1">
      <alignment vertical="center"/>
    </xf>
    <xf numFmtId="39" fontId="61" fillId="0" borderId="169" xfId="0" applyNumberFormat="1" applyFont="1" applyBorder="1" applyAlignment="1">
      <alignment vertical="center"/>
    </xf>
    <xf numFmtId="39" fontId="62" fillId="0" borderId="39" xfId="0" applyNumberFormat="1" applyFont="1" applyBorder="1" applyAlignment="1">
      <alignment vertical="center"/>
    </xf>
    <xf numFmtId="39" fontId="29" fillId="0" borderId="224" xfId="0" applyNumberFormat="1" applyFont="1" applyBorder="1" applyAlignment="1">
      <alignment vertical="center"/>
    </xf>
    <xf numFmtId="39" fontId="61" fillId="0" borderId="262" xfId="0" applyNumberFormat="1" applyFont="1" applyBorder="1" applyAlignment="1">
      <alignment vertical="center"/>
    </xf>
    <xf numFmtId="39" fontId="62" fillId="0" borderId="49" xfId="0" applyNumberFormat="1" applyFont="1" applyBorder="1" applyAlignment="1">
      <alignment vertical="center"/>
    </xf>
    <xf numFmtId="39" fontId="33" fillId="0" borderId="40" xfId="0" applyNumberFormat="1" applyFont="1" applyBorder="1" applyAlignment="1">
      <alignment vertical="center"/>
    </xf>
    <xf numFmtId="39" fontId="61" fillId="0" borderId="215" xfId="0" applyNumberFormat="1" applyFont="1" applyBorder="1" applyAlignment="1">
      <alignment vertical="center"/>
    </xf>
    <xf numFmtId="39" fontId="61" fillId="0" borderId="260" xfId="0" applyNumberFormat="1" applyFont="1" applyBorder="1" applyAlignment="1">
      <alignment vertical="center"/>
    </xf>
    <xf numFmtId="39" fontId="33" fillId="0" borderId="45" xfId="0" applyNumberFormat="1" applyFont="1" applyBorder="1" applyAlignment="1">
      <alignment vertical="center"/>
    </xf>
    <xf numFmtId="39" fontId="61" fillId="0" borderId="148" xfId="0" applyNumberFormat="1" applyFont="1" applyBorder="1" applyAlignment="1">
      <alignment vertical="center"/>
    </xf>
    <xf numFmtId="39" fontId="33" fillId="0" borderId="33" xfId="0" applyNumberFormat="1" applyFont="1" applyBorder="1" applyAlignment="1">
      <alignment vertical="center"/>
    </xf>
    <xf numFmtId="39" fontId="33" fillId="0" borderId="39" xfId="0" applyNumberFormat="1" applyFont="1" applyBorder="1" applyAlignment="1">
      <alignment vertical="center"/>
    </xf>
    <xf numFmtId="39" fontId="62" fillId="0" borderId="45" xfId="0" applyNumberFormat="1" applyFont="1" applyBorder="1" applyAlignment="1">
      <alignment vertical="center"/>
    </xf>
    <xf numFmtId="39" fontId="61" fillId="0" borderId="224" xfId="0" applyNumberFormat="1" applyFont="1" applyBorder="1" applyAlignment="1">
      <alignment vertical="center"/>
    </xf>
    <xf numFmtId="39" fontId="61" fillId="0" borderId="214" xfId="0" applyNumberFormat="1" applyFont="1" applyBorder="1" applyAlignment="1">
      <alignment vertical="center"/>
    </xf>
    <xf numFmtId="39" fontId="61" fillId="0" borderId="143" xfId="0" applyNumberFormat="1" applyFont="1" applyBorder="1" applyAlignment="1">
      <alignment vertical="center"/>
    </xf>
    <xf numFmtId="39" fontId="33" fillId="0" borderId="40" xfId="0" applyNumberFormat="1" applyFont="1" applyFill="1" applyBorder="1" applyAlignment="1">
      <alignment vertical="center"/>
    </xf>
    <xf numFmtId="39" fontId="61" fillId="0" borderId="237" xfId="0" applyNumberFormat="1" applyFont="1" applyBorder="1" applyAlignment="1">
      <alignment vertical="center"/>
    </xf>
    <xf numFmtId="39" fontId="61" fillId="0" borderId="302" xfId="0" applyNumberFormat="1" applyFont="1" applyBorder="1" applyAlignment="1">
      <alignment vertical="center"/>
    </xf>
    <xf numFmtId="39" fontId="33" fillId="0" borderId="99" xfId="0" applyNumberFormat="1" applyFont="1" applyBorder="1" applyAlignment="1">
      <alignment vertical="center"/>
    </xf>
    <xf numFmtId="39" fontId="29" fillId="0" borderId="144" xfId="0" applyNumberFormat="1" applyFont="1" applyBorder="1" applyAlignment="1">
      <alignment vertical="center"/>
    </xf>
    <xf numFmtId="39" fontId="61" fillId="0" borderId="160" xfId="0" applyNumberFormat="1" applyFont="1" applyBorder="1" applyAlignment="1">
      <alignment vertical="center"/>
    </xf>
    <xf numFmtId="39" fontId="62" fillId="0" borderId="30" xfId="0" applyNumberFormat="1" applyFont="1" applyBorder="1" applyAlignment="1">
      <alignment vertical="center"/>
    </xf>
    <xf numFmtId="39" fontId="61" fillId="0" borderId="261" xfId="0" applyNumberFormat="1" applyFont="1" applyBorder="1" applyAlignment="1">
      <alignment vertical="center"/>
    </xf>
    <xf numFmtId="39" fontId="61" fillId="0" borderId="265" xfId="0" applyNumberFormat="1" applyFont="1" applyBorder="1" applyAlignment="1">
      <alignment vertical="center"/>
    </xf>
    <xf numFmtId="39" fontId="33" fillId="0" borderId="49" xfId="0" applyNumberFormat="1" applyFont="1" applyBorder="1" applyAlignment="1">
      <alignment vertical="center"/>
    </xf>
    <xf numFmtId="39" fontId="33" fillId="0" borderId="34" xfId="0" applyNumberFormat="1" applyFont="1" applyBorder="1" applyAlignment="1">
      <alignment vertical="center"/>
    </xf>
    <xf numFmtId="39" fontId="61" fillId="0" borderId="258" xfId="0" applyNumberFormat="1" applyFont="1" applyBorder="1" applyAlignment="1">
      <alignment vertical="center"/>
    </xf>
    <xf numFmtId="39" fontId="61" fillId="0" borderId="309" xfId="0" applyNumberFormat="1" applyFont="1" applyBorder="1" applyAlignment="1">
      <alignment vertical="center"/>
    </xf>
    <xf numFmtId="39" fontId="61" fillId="0" borderId="337" xfId="0" applyNumberFormat="1" applyFont="1" applyBorder="1" applyAlignment="1">
      <alignment vertical="center"/>
    </xf>
    <xf numFmtId="39" fontId="33" fillId="0" borderId="58" xfId="0" applyNumberFormat="1" applyFont="1" applyBorder="1" applyAlignment="1">
      <alignment vertical="center"/>
    </xf>
    <xf numFmtId="39" fontId="62" fillId="0" borderId="33" xfId="0" applyNumberFormat="1" applyFont="1" applyBorder="1" applyAlignment="1">
      <alignment vertical="center"/>
    </xf>
    <xf numFmtId="39" fontId="61" fillId="0" borderId="174" xfId="0" applyNumberFormat="1" applyFont="1" applyBorder="1" applyAlignment="1">
      <alignment vertical="center"/>
    </xf>
    <xf numFmtId="39" fontId="61" fillId="0" borderId="175" xfId="0" applyNumberFormat="1" applyFont="1" applyBorder="1" applyAlignment="1">
      <alignment vertical="center"/>
    </xf>
    <xf numFmtId="39" fontId="62" fillId="0" borderId="99" xfId="0" applyNumberFormat="1" applyFont="1" applyBorder="1" applyAlignment="1">
      <alignment vertical="center"/>
    </xf>
    <xf numFmtId="39" fontId="61" fillId="13" borderId="178" xfId="0" applyNumberFormat="1" applyFont="1" applyFill="1" applyBorder="1" applyAlignment="1">
      <alignment vertical="center"/>
    </xf>
    <xf numFmtId="39" fontId="62" fillId="13" borderId="178" xfId="0" applyNumberFormat="1" applyFont="1" applyFill="1" applyBorder="1" applyAlignment="1">
      <alignment vertical="center"/>
    </xf>
    <xf numFmtId="39" fontId="61" fillId="13" borderId="150" xfId="0" applyNumberFormat="1" applyFont="1" applyFill="1" applyBorder="1" applyAlignment="1">
      <alignment vertical="center"/>
    </xf>
    <xf numFmtId="39" fontId="62" fillId="13" borderId="150" xfId="0" applyNumberFormat="1" applyFont="1" applyFill="1" applyBorder="1" applyAlignment="1">
      <alignment vertical="center"/>
    </xf>
    <xf numFmtId="39" fontId="61" fillId="13" borderId="144" xfId="0" applyNumberFormat="1" applyFont="1" applyFill="1" applyBorder="1" applyAlignment="1">
      <alignment vertical="center"/>
    </xf>
    <xf numFmtId="39" fontId="62" fillId="13" borderId="144" xfId="0" applyNumberFormat="1" applyFont="1" applyFill="1" applyBorder="1" applyAlignment="1">
      <alignment vertical="center"/>
    </xf>
    <xf numFmtId="39" fontId="33" fillId="13" borderId="150" xfId="0" applyNumberFormat="1" applyFont="1" applyFill="1" applyBorder="1" applyAlignment="1">
      <alignment vertical="center"/>
    </xf>
    <xf numFmtId="39" fontId="61" fillId="13" borderId="143" xfId="0" applyNumberFormat="1" applyFont="1" applyFill="1" applyBorder="1" applyAlignment="1">
      <alignment vertical="center"/>
    </xf>
    <xf numFmtId="39" fontId="62" fillId="13" borderId="143" xfId="0" applyNumberFormat="1" applyFont="1" applyFill="1" applyBorder="1" applyAlignment="1">
      <alignment vertical="center"/>
    </xf>
    <xf numFmtId="39" fontId="61" fillId="13" borderId="215" xfId="0" applyNumberFormat="1" applyFont="1" applyFill="1" applyBorder="1" applyAlignment="1">
      <alignment vertical="center"/>
    </xf>
    <xf numFmtId="39" fontId="33" fillId="13" borderId="215" xfId="0" applyNumberFormat="1" applyFont="1" applyFill="1" applyBorder="1" applyAlignment="1">
      <alignment vertical="center"/>
    </xf>
    <xf numFmtId="39" fontId="61" fillId="13" borderId="237" xfId="0" applyNumberFormat="1" applyFont="1" applyFill="1" applyBorder="1" applyAlignment="1">
      <alignment vertical="center"/>
    </xf>
    <xf numFmtId="39" fontId="62" fillId="13" borderId="237" xfId="0" applyNumberFormat="1" applyFont="1" applyFill="1" applyBorder="1" applyAlignment="1">
      <alignment vertical="center"/>
    </xf>
    <xf numFmtId="39" fontId="61" fillId="13" borderId="155" xfId="0" applyNumberFormat="1" applyFont="1" applyFill="1" applyBorder="1" applyAlignment="1">
      <alignment vertical="center"/>
    </xf>
    <xf numFmtId="39" fontId="33" fillId="13" borderId="155" xfId="0" applyNumberFormat="1" applyFont="1" applyFill="1" applyBorder="1" applyAlignment="1">
      <alignment vertical="center"/>
    </xf>
    <xf numFmtId="39" fontId="33" fillId="13" borderId="144" xfId="0" applyNumberFormat="1" applyFont="1" applyFill="1" applyBorder="1" applyAlignment="1">
      <alignment vertical="center"/>
    </xf>
    <xf numFmtId="39" fontId="61" fillId="13" borderId="224" xfId="0" applyNumberFormat="1" applyFont="1" applyFill="1" applyBorder="1" applyAlignment="1">
      <alignment vertical="center"/>
    </xf>
    <xf numFmtId="39" fontId="33" fillId="13" borderId="224" xfId="0" applyNumberFormat="1" applyFont="1" applyFill="1" applyBorder="1" applyAlignment="1">
      <alignment vertical="center"/>
    </xf>
    <xf numFmtId="39" fontId="33" fillId="13" borderId="143" xfId="0" applyNumberFormat="1" applyFont="1" applyFill="1" applyBorder="1" applyAlignment="1">
      <alignment vertical="center"/>
    </xf>
    <xf numFmtId="39" fontId="33" fillId="13" borderId="237" xfId="0" applyNumberFormat="1" applyFont="1" applyFill="1" applyBorder="1" applyAlignment="1">
      <alignment vertical="center"/>
    </xf>
    <xf numFmtId="39" fontId="61" fillId="0" borderId="178" xfId="0" applyNumberFormat="1" applyFont="1" applyBorder="1" applyAlignment="1">
      <alignment vertical="center"/>
    </xf>
    <xf numFmtId="39" fontId="33" fillId="0" borderId="178" xfId="0" applyNumberFormat="1" applyFont="1" applyBorder="1" applyAlignment="1">
      <alignment vertical="center"/>
    </xf>
    <xf numFmtId="39" fontId="33" fillId="0" borderId="150" xfId="0" applyNumberFormat="1" applyFont="1" applyBorder="1" applyAlignment="1">
      <alignment vertical="center"/>
    </xf>
    <xf numFmtId="39" fontId="61" fillId="0" borderId="155" xfId="0" applyNumberFormat="1" applyFont="1" applyBorder="1" applyAlignment="1">
      <alignment vertical="center"/>
    </xf>
    <xf numFmtId="39" fontId="33" fillId="0" borderId="155" xfId="0" applyNumberFormat="1" applyFont="1" applyBorder="1" applyAlignment="1">
      <alignment vertical="center"/>
    </xf>
    <xf numFmtId="39" fontId="61" fillId="0" borderId="144" xfId="0" applyNumberFormat="1" applyFont="1" applyBorder="1" applyAlignment="1">
      <alignment vertical="center"/>
    </xf>
    <xf numFmtId="39" fontId="33" fillId="0" borderId="144" xfId="0" applyNumberFormat="1" applyFont="1" applyBorder="1" applyAlignment="1">
      <alignment vertical="center"/>
    </xf>
    <xf numFmtId="39" fontId="33" fillId="0" borderId="237" xfId="0" applyNumberFormat="1" applyFont="1" applyBorder="1" applyAlignment="1">
      <alignment vertical="center"/>
    </xf>
    <xf numFmtId="39" fontId="33" fillId="0" borderId="215" xfId="0" applyNumberFormat="1" applyFont="1" applyBorder="1" applyAlignment="1">
      <alignment vertical="center"/>
    </xf>
    <xf numFmtId="39" fontId="33" fillId="0" borderId="224" xfId="0" applyNumberFormat="1" applyFont="1" applyBorder="1" applyAlignment="1">
      <alignment vertical="center"/>
    </xf>
    <xf numFmtId="39" fontId="33" fillId="0" borderId="143" xfId="0" applyNumberFormat="1" applyFont="1" applyBorder="1" applyAlignment="1">
      <alignment vertical="center"/>
    </xf>
    <xf numFmtId="39" fontId="62" fillId="13" borderId="155" xfId="0" applyNumberFormat="1" applyFont="1" applyFill="1" applyBorder="1" applyAlignment="1">
      <alignment vertical="center"/>
    </xf>
    <xf numFmtId="39" fontId="61" fillId="13" borderId="40" xfId="0" applyNumberFormat="1" applyFont="1" applyFill="1" applyBorder="1" applyAlignment="1">
      <alignment vertical="center"/>
    </xf>
    <xf numFmtId="39" fontId="29" fillId="0" borderId="322" xfId="0" applyNumberFormat="1" applyFont="1" applyBorder="1" applyAlignment="1">
      <alignment horizontal="right" vertical="center"/>
    </xf>
    <xf numFmtId="39" fontId="61" fillId="0" borderId="168" xfId="0" applyNumberFormat="1" applyFont="1" applyBorder="1" applyAlignment="1">
      <alignment horizontal="right" vertical="center"/>
    </xf>
    <xf numFmtId="39" fontId="29" fillId="0" borderId="150" xfId="0" applyNumberFormat="1" applyFont="1" applyBorder="1" applyAlignment="1">
      <alignment horizontal="right" vertical="center"/>
    </xf>
    <xf numFmtId="39" fontId="29" fillId="0" borderId="224" xfId="0" applyNumberFormat="1" applyFont="1" applyBorder="1" applyAlignment="1">
      <alignment horizontal="right" vertical="center"/>
    </xf>
    <xf numFmtId="39" fontId="29" fillId="0" borderId="214" xfId="0" applyNumberFormat="1" applyFont="1" applyBorder="1" applyAlignment="1">
      <alignment horizontal="right" vertical="center"/>
    </xf>
    <xf numFmtId="39" fontId="62" fillId="0" borderId="143" xfId="0" applyNumberFormat="1" applyFont="1" applyBorder="1" applyAlignment="1">
      <alignment horizontal="right" vertical="center"/>
    </xf>
    <xf numFmtId="39" fontId="62" fillId="0" borderId="143" xfId="0" applyNumberFormat="1" applyFont="1" applyBorder="1" applyAlignment="1">
      <alignment horizontal="center" vertical="center"/>
    </xf>
    <xf numFmtId="39" fontId="61" fillId="0" borderId="145" xfId="0" applyNumberFormat="1" applyFont="1" applyBorder="1" applyAlignment="1">
      <alignment horizontal="center" vertical="center"/>
    </xf>
    <xf numFmtId="39" fontId="29" fillId="0" borderId="143" xfId="0" applyNumberFormat="1" applyFont="1" applyBorder="1" applyAlignment="1">
      <alignment horizontal="right" vertical="center"/>
    </xf>
    <xf numFmtId="39" fontId="61" fillId="0" borderId="168" xfId="17" applyNumberFormat="1" applyFont="1" applyBorder="1" applyAlignment="1">
      <alignment horizontal="right" vertical="center"/>
    </xf>
    <xf numFmtId="39" fontId="61" fillId="0" borderId="143" xfId="0" applyNumberFormat="1" applyFont="1" applyBorder="1" applyAlignment="1">
      <alignment horizontal="right" vertical="center"/>
    </xf>
    <xf numFmtId="39" fontId="61" fillId="0" borderId="237" xfId="0" applyNumberFormat="1" applyFont="1" applyBorder="1" applyAlignment="1">
      <alignment horizontal="right" vertical="center"/>
    </xf>
    <xf numFmtId="39" fontId="29" fillId="0" borderId="261" xfId="0" applyNumberFormat="1" applyFont="1" applyBorder="1" applyAlignment="1">
      <alignment horizontal="right" vertical="center"/>
    </xf>
    <xf numFmtId="39" fontId="29" fillId="0" borderId="168" xfId="0" applyNumberFormat="1" applyFont="1" applyBorder="1" applyAlignment="1">
      <alignment horizontal="right" vertical="center"/>
    </xf>
    <xf numFmtId="39" fontId="29" fillId="0" borderId="215" xfId="0" applyNumberFormat="1" applyFont="1" applyBorder="1" applyAlignment="1">
      <alignment horizontal="right" vertical="center"/>
    </xf>
    <xf numFmtId="39" fontId="29" fillId="0" borderId="309" xfId="0" applyNumberFormat="1" applyFont="1" applyBorder="1" applyAlignment="1">
      <alignment horizontal="right" vertical="center"/>
    </xf>
    <xf numFmtId="39" fontId="61" fillId="0" borderId="174" xfId="0" applyNumberFormat="1" applyFont="1" applyBorder="1" applyAlignment="1">
      <alignment horizontal="right" vertical="center"/>
    </xf>
    <xf numFmtId="39" fontId="29" fillId="0" borderId="143" xfId="0" applyNumberFormat="1" applyFont="1" applyBorder="1" applyAlignment="1">
      <alignment vertical="center"/>
    </xf>
    <xf numFmtId="39" fontId="29" fillId="0" borderId="150" xfId="0" applyNumberFormat="1" applyFont="1" applyBorder="1" applyAlignment="1">
      <alignment vertical="center"/>
    </xf>
    <xf numFmtId="39" fontId="33" fillId="0" borderId="168" xfId="0" applyNumberFormat="1" applyFont="1" applyBorder="1" applyAlignment="1">
      <alignment vertical="center"/>
    </xf>
    <xf numFmtId="39" fontId="29" fillId="0" borderId="144" xfId="0" applyNumberFormat="1" applyFont="1" applyBorder="1" applyAlignment="1">
      <alignment horizontal="right" vertical="center"/>
    </xf>
    <xf numFmtId="39" fontId="29" fillId="0" borderId="214" xfId="0" applyNumberFormat="1" applyFont="1" applyBorder="1" applyAlignment="1">
      <alignment vertical="center"/>
    </xf>
    <xf numFmtId="39" fontId="29" fillId="0" borderId="237" xfId="0" applyNumberFormat="1" applyFont="1" applyBorder="1" applyAlignment="1">
      <alignment horizontal="right" vertical="center"/>
    </xf>
    <xf numFmtId="39" fontId="29" fillId="0" borderId="237" xfId="0" applyNumberFormat="1" applyFont="1" applyBorder="1" applyAlignment="1">
      <alignment vertical="center"/>
    </xf>
    <xf numFmtId="39" fontId="29" fillId="13" borderId="178" xfId="0" applyNumberFormat="1" applyFont="1" applyFill="1" applyBorder="1" applyAlignment="1">
      <alignment horizontal="right" vertical="center"/>
    </xf>
    <xf numFmtId="39" fontId="29" fillId="13" borderId="150" xfId="0" applyNumberFormat="1" applyFont="1" applyFill="1" applyBorder="1" applyAlignment="1">
      <alignment horizontal="right" vertical="center"/>
    </xf>
    <xf numFmtId="39" fontId="29" fillId="13" borderId="144" xfId="0" applyNumberFormat="1" applyFont="1" applyFill="1" applyBorder="1" applyAlignment="1">
      <alignment horizontal="right" vertical="center"/>
    </xf>
    <xf numFmtId="39" fontId="61" fillId="13" borderId="150" xfId="0" applyNumberFormat="1" applyFont="1" applyFill="1" applyBorder="1" applyAlignment="1">
      <alignment horizontal="right" vertical="center"/>
    </xf>
    <xf numFmtId="39" fontId="29" fillId="13" borderId="143" xfId="0" applyNumberFormat="1" applyFont="1" applyFill="1" applyBorder="1" applyAlignment="1">
      <alignment horizontal="right" vertical="center"/>
    </xf>
    <xf numFmtId="39" fontId="29" fillId="13" borderId="215" xfId="0" applyNumberFormat="1" applyFont="1" applyFill="1" applyBorder="1" applyAlignment="1">
      <alignment horizontal="right" vertical="center"/>
    </xf>
    <xf numFmtId="39" fontId="29" fillId="13" borderId="237" xfId="0" applyNumberFormat="1" applyFont="1" applyFill="1" applyBorder="1" applyAlignment="1">
      <alignment horizontal="right" vertical="center"/>
    </xf>
    <xf numFmtId="39" fontId="29" fillId="13" borderId="155" xfId="0" applyNumberFormat="1" applyFont="1" applyFill="1" applyBorder="1" applyAlignment="1">
      <alignment horizontal="right" vertical="center"/>
    </xf>
    <xf numFmtId="39" fontId="61" fillId="13" borderId="215" xfId="0" applyNumberFormat="1" applyFont="1" applyFill="1" applyBorder="1" applyAlignment="1">
      <alignment horizontal="right" vertical="center"/>
    </xf>
    <xf numFmtId="39" fontId="29" fillId="13" borderId="224" xfId="0" applyNumberFormat="1" applyFont="1" applyFill="1" applyBorder="1" applyAlignment="1">
      <alignment horizontal="right" vertical="center"/>
    </xf>
    <xf numFmtId="39" fontId="29" fillId="0" borderId="178" xfId="0" applyNumberFormat="1" applyFont="1" applyBorder="1" applyAlignment="1">
      <alignment horizontal="right" vertical="center"/>
    </xf>
    <xf numFmtId="39" fontId="29" fillId="0" borderId="155" xfId="0" applyNumberFormat="1" applyFont="1" applyBorder="1" applyAlignment="1">
      <alignment horizontal="right" vertical="center"/>
    </xf>
    <xf numFmtId="39" fontId="61" fillId="0" borderId="144" xfId="0" applyNumberFormat="1" applyFont="1" applyBorder="1" applyAlignment="1">
      <alignment horizontal="right" vertical="center"/>
    </xf>
    <xf numFmtId="39" fontId="61" fillId="13" borderId="155" xfId="0" applyNumberFormat="1" applyFont="1" applyFill="1" applyBorder="1" applyAlignment="1">
      <alignment horizontal="right" vertical="center"/>
    </xf>
    <xf numFmtId="39" fontId="61" fillId="13" borderId="143" xfId="0" applyNumberFormat="1" applyFont="1" applyFill="1" applyBorder="1" applyAlignment="1">
      <alignment horizontal="right" vertical="center"/>
    </xf>
    <xf numFmtId="39" fontId="61" fillId="13" borderId="224" xfId="0" applyNumberFormat="1" applyFont="1" applyFill="1" applyBorder="1" applyAlignment="1">
      <alignment horizontal="right" vertical="center"/>
    </xf>
    <xf numFmtId="39" fontId="61" fillId="13" borderId="237" xfId="0" applyNumberFormat="1" applyFont="1" applyFill="1" applyBorder="1" applyAlignment="1">
      <alignment horizontal="right" vertical="center"/>
    </xf>
    <xf numFmtId="39" fontId="61" fillId="13" borderId="144" xfId="0" applyNumberFormat="1" applyFont="1" applyFill="1" applyBorder="1" applyAlignment="1">
      <alignment horizontal="right" vertical="center"/>
    </xf>
    <xf numFmtId="39" fontId="61" fillId="13" borderId="40" xfId="0" applyNumberFormat="1" applyFont="1" applyFill="1" applyBorder="1" applyAlignment="1">
      <alignment horizontal="right" vertical="center"/>
    </xf>
    <xf numFmtId="39" fontId="61" fillId="13" borderId="178" xfId="0" applyNumberFormat="1" applyFont="1" applyFill="1" applyBorder="1" applyAlignment="1">
      <alignment horizontal="right" vertical="center"/>
    </xf>
    <xf numFmtId="39" fontId="61" fillId="0" borderId="263" xfId="0" applyNumberFormat="1" applyFont="1" applyBorder="1" applyAlignment="1">
      <alignment vertical="center"/>
    </xf>
    <xf numFmtId="39" fontId="62" fillId="0" borderId="263" xfId="0" applyNumberFormat="1" applyFont="1" applyBorder="1" applyAlignment="1">
      <alignment vertical="center"/>
    </xf>
    <xf numFmtId="39" fontId="61" fillId="0" borderId="40" xfId="0" applyNumberFormat="1" applyFont="1" applyBorder="1" applyAlignment="1">
      <alignment vertical="center"/>
    </xf>
    <xf numFmtId="39" fontId="61" fillId="0" borderId="39" xfId="0" applyNumberFormat="1" applyFont="1" applyBorder="1" applyAlignment="1">
      <alignment vertical="center"/>
    </xf>
    <xf numFmtId="39" fontId="61" fillId="0" borderId="49" xfId="0" applyNumberFormat="1" applyFont="1" applyBorder="1" applyAlignment="1">
      <alignment vertical="center"/>
    </xf>
    <xf numFmtId="39" fontId="29" fillId="0" borderId="39" xfId="0" applyNumberFormat="1" applyFont="1" applyBorder="1" applyAlignment="1">
      <alignment vertical="center"/>
    </xf>
    <xf numFmtId="39" fontId="29" fillId="0" borderId="49" xfId="0" applyNumberFormat="1" applyFont="1" applyBorder="1" applyAlignment="1">
      <alignment vertical="center"/>
    </xf>
    <xf numFmtId="39" fontId="61" fillId="0" borderId="45" xfId="0" applyNumberFormat="1" applyFont="1" applyBorder="1" applyAlignment="1">
      <alignment vertical="center"/>
    </xf>
    <xf numFmtId="39" fontId="29" fillId="0" borderId="33" xfId="0" applyNumberFormat="1" applyFont="1" applyBorder="1" applyAlignment="1">
      <alignment vertical="center"/>
    </xf>
    <xf numFmtId="39" fontId="61" fillId="0" borderId="33" xfId="0" applyNumberFormat="1" applyFont="1" applyBorder="1" applyAlignment="1">
      <alignment vertical="center"/>
    </xf>
    <xf numFmtId="39" fontId="61" fillId="0" borderId="264" xfId="0" applyNumberFormat="1" applyFont="1" applyBorder="1" applyAlignment="1">
      <alignment vertical="center"/>
    </xf>
    <xf numFmtId="39" fontId="62" fillId="0" borderId="264" xfId="0" applyNumberFormat="1" applyFont="1" applyBorder="1" applyAlignment="1">
      <alignment vertical="center"/>
    </xf>
    <xf numFmtId="0" fontId="65" fillId="13" borderId="178" xfId="0" applyFont="1" applyFill="1" applyBorder="1" applyAlignment="1">
      <alignment horizontal="center" vertical="center"/>
    </xf>
    <xf numFmtId="0" fontId="65" fillId="0" borderId="143" xfId="0" applyFont="1" applyBorder="1" applyAlignment="1">
      <alignment horizontal="center" vertical="center"/>
    </xf>
    <xf numFmtId="0" fontId="21" fillId="13" borderId="178" xfId="0" applyFont="1" applyFill="1" applyBorder="1" applyAlignment="1">
      <alignment horizontal="center" vertical="center"/>
    </xf>
    <xf numFmtId="0" fontId="21" fillId="13" borderId="150" xfId="0" applyFont="1" applyFill="1" applyBorder="1" applyAlignment="1">
      <alignment horizontal="center" vertical="center"/>
    </xf>
    <xf numFmtId="0" fontId="21" fillId="13" borderId="144" xfId="0" applyFont="1" applyFill="1" applyBorder="1" applyAlignment="1">
      <alignment horizontal="center" vertical="center"/>
    </xf>
    <xf numFmtId="0" fontId="21" fillId="13" borderId="143" xfId="0" applyFont="1" applyFill="1" applyBorder="1" applyAlignment="1">
      <alignment horizontal="center" vertical="center"/>
    </xf>
    <xf numFmtId="0" fontId="21" fillId="13" borderId="215" xfId="0" applyFont="1" applyFill="1" applyBorder="1" applyAlignment="1">
      <alignment horizontal="center" vertical="center"/>
    </xf>
    <xf numFmtId="0" fontId="21" fillId="13" borderId="155" xfId="0" applyFont="1" applyFill="1" applyBorder="1" applyAlignment="1">
      <alignment horizontal="center" vertical="center"/>
    </xf>
    <xf numFmtId="0" fontId="21" fillId="13" borderId="224" xfId="0" applyFont="1" applyFill="1" applyBorder="1" applyAlignment="1">
      <alignment horizontal="center" vertical="center"/>
    </xf>
    <xf numFmtId="0" fontId="62" fillId="0" borderId="143" xfId="0" applyFont="1" applyBorder="1" applyAlignment="1">
      <alignment horizontal="center" vertical="center"/>
    </xf>
    <xf numFmtId="0" fontId="29" fillId="13" borderId="178" xfId="0" applyFont="1" applyFill="1" applyBorder="1" applyAlignment="1">
      <alignment horizontal="center" vertical="center"/>
    </xf>
    <xf numFmtId="0" fontId="29" fillId="13" borderId="150" xfId="0" applyFont="1" applyFill="1" applyBorder="1" applyAlignment="1">
      <alignment horizontal="center" vertical="center"/>
    </xf>
    <xf numFmtId="0" fontId="29" fillId="13" borderId="144" xfId="0" applyFont="1" applyFill="1" applyBorder="1" applyAlignment="1">
      <alignment horizontal="center" vertical="center"/>
    </xf>
    <xf numFmtId="0" fontId="29" fillId="13" borderId="215" xfId="0" applyFont="1" applyFill="1" applyBorder="1" applyAlignment="1">
      <alignment horizontal="center" vertical="center"/>
    </xf>
    <xf numFmtId="0" fontId="29" fillId="13" borderId="143" xfId="0" applyFont="1" applyFill="1" applyBorder="1" applyAlignment="1">
      <alignment horizontal="center" vertical="center"/>
    </xf>
    <xf numFmtId="0" fontId="29" fillId="13" borderId="237" xfId="0" applyFont="1" applyFill="1" applyBorder="1" applyAlignment="1">
      <alignment horizontal="center" vertical="center"/>
    </xf>
    <xf numFmtId="0" fontId="29" fillId="13" borderId="155" xfId="0" applyFont="1" applyFill="1" applyBorder="1" applyAlignment="1">
      <alignment horizontal="center" vertical="center"/>
    </xf>
    <xf numFmtId="0" fontId="29" fillId="13" borderId="224" xfId="0" applyFont="1" applyFill="1" applyBorder="1" applyAlignment="1">
      <alignment horizontal="center" vertical="center"/>
    </xf>
    <xf numFmtId="0" fontId="33" fillId="0" borderId="224"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4" xfId="0" applyFont="1" applyBorder="1" applyAlignment="1">
      <alignment horizontal="center" vertical="center" wrapText="1"/>
    </xf>
    <xf numFmtId="0" fontId="61" fillId="13" borderId="143" xfId="0" applyFont="1" applyFill="1" applyBorder="1" applyAlignment="1">
      <alignment horizontal="center" vertical="center"/>
    </xf>
    <xf numFmtId="0" fontId="61" fillId="13" borderId="153" xfId="0" applyFont="1" applyFill="1" applyBorder="1" applyAlignment="1">
      <alignment horizontal="center" vertical="center"/>
    </xf>
    <xf numFmtId="0" fontId="61" fillId="13" borderId="214" xfId="0" applyFont="1" applyFill="1" applyBorder="1" applyAlignment="1">
      <alignment horizontal="center" vertical="center"/>
    </xf>
    <xf numFmtId="0" fontId="61" fillId="13" borderId="224" xfId="0" applyFont="1" applyFill="1" applyBorder="1" applyAlignment="1">
      <alignment horizontal="center" vertical="center"/>
    </xf>
    <xf numFmtId="0" fontId="61" fillId="13" borderId="234" xfId="0" applyFont="1" applyFill="1" applyBorder="1" applyAlignment="1">
      <alignment horizontal="center" vertical="center"/>
    </xf>
    <xf numFmtId="0" fontId="61" fillId="13" borderId="178" xfId="0" applyFont="1" applyFill="1" applyBorder="1" applyAlignment="1">
      <alignment horizontal="center" vertical="center"/>
    </xf>
    <xf numFmtId="0" fontId="61" fillId="13" borderId="144" xfId="0" applyFont="1" applyFill="1" applyBorder="1" applyAlignment="1">
      <alignment horizontal="center" vertical="center"/>
    </xf>
    <xf numFmtId="0" fontId="61" fillId="13" borderId="215" xfId="0" applyFont="1" applyFill="1" applyBorder="1" applyAlignment="1">
      <alignment horizontal="center" vertical="center"/>
    </xf>
    <xf numFmtId="0" fontId="61" fillId="0" borderId="263"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9" xfId="0" applyFont="1" applyBorder="1" applyAlignment="1">
      <alignment horizontal="center" vertical="center" wrapText="1"/>
    </xf>
    <xf numFmtId="0" fontId="61" fillId="13" borderId="40" xfId="0" applyFont="1" applyFill="1" applyBorder="1" applyAlignment="1">
      <alignment horizontal="center" vertical="center"/>
    </xf>
    <xf numFmtId="0" fontId="29" fillId="0" borderId="45" xfId="0" applyFont="1" applyBorder="1" applyAlignment="1">
      <alignment horizontal="center" vertical="center" wrapText="1"/>
    </xf>
    <xf numFmtId="0" fontId="29" fillId="0" borderId="33"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264" xfId="0" applyFont="1" applyBorder="1" applyAlignment="1">
      <alignment horizontal="center" vertical="center" wrapText="1"/>
    </xf>
    <xf numFmtId="0" fontId="23" fillId="0" borderId="322" xfId="0" applyFont="1" applyBorder="1" applyAlignment="1">
      <alignment horizontal="left" vertical="center" wrapText="1" indent="1"/>
    </xf>
    <xf numFmtId="0" fontId="65" fillId="0" borderId="150" xfId="0" applyFont="1" applyBorder="1" applyAlignment="1">
      <alignment horizontal="left" vertical="center" wrapText="1" indent="1"/>
    </xf>
    <xf numFmtId="0" fontId="66" fillId="0" borderId="150" xfId="0" applyFont="1" applyBorder="1" applyAlignment="1">
      <alignment horizontal="left" vertical="center" wrapText="1" indent="1"/>
    </xf>
    <xf numFmtId="0" fontId="65" fillId="0" borderId="168" xfId="0" applyFont="1" applyBorder="1" applyAlignment="1">
      <alignment horizontal="left" vertical="center" wrapText="1" indent="1"/>
    </xf>
    <xf numFmtId="0" fontId="66" fillId="0" borderId="224" xfId="0" applyFont="1" applyBorder="1" applyAlignment="1">
      <alignment horizontal="left" vertical="center" wrapText="1" indent="1"/>
    </xf>
    <xf numFmtId="0" fontId="65" fillId="0" borderId="215" xfId="0" applyFont="1" applyBorder="1" applyAlignment="1">
      <alignment horizontal="left" vertical="center" wrapText="1" indent="1"/>
    </xf>
    <xf numFmtId="0" fontId="66" fillId="0" borderId="143" xfId="0" applyFont="1" applyBorder="1" applyAlignment="1">
      <alignment horizontal="left" vertical="center" wrapText="1" indent="1"/>
    </xf>
    <xf numFmtId="0" fontId="21" fillId="0" borderId="150" xfId="0" applyFont="1" applyBorder="1" applyAlignment="1">
      <alignment horizontal="left" vertical="center" wrapText="1" indent="1"/>
    </xf>
    <xf numFmtId="0" fontId="65" fillId="0" borderId="150" xfId="0" applyFont="1" applyFill="1" applyBorder="1" applyAlignment="1">
      <alignment horizontal="left" vertical="center" wrapText="1" indent="1"/>
    </xf>
    <xf numFmtId="0" fontId="66" fillId="0" borderId="237" xfId="0" applyFont="1" applyBorder="1" applyAlignment="1">
      <alignment horizontal="left" vertical="center" wrapText="1" indent="1"/>
    </xf>
    <xf numFmtId="0" fontId="66" fillId="0" borderId="144" xfId="0" applyFont="1" applyBorder="1" applyAlignment="1">
      <alignment horizontal="left" vertical="center" wrapText="1" indent="1"/>
    </xf>
    <xf numFmtId="0" fontId="23" fillId="0" borderId="147" xfId="0" applyFont="1" applyBorder="1" applyAlignment="1">
      <alignment horizontal="left" vertical="center" wrapText="1" indent="1"/>
    </xf>
    <xf numFmtId="0" fontId="21" fillId="0" borderId="215" xfId="0" applyFont="1" applyBorder="1" applyAlignment="1">
      <alignment horizontal="left" vertical="center" wrapText="1" indent="1"/>
    </xf>
    <xf numFmtId="0" fontId="21" fillId="0" borderId="168" xfId="0" applyFont="1" applyBorder="1" applyAlignment="1">
      <alignment horizontal="left" vertical="center" wrapText="1" indent="1"/>
    </xf>
    <xf numFmtId="0" fontId="66" fillId="0" borderId="309" xfId="0" applyFont="1" applyBorder="1" applyAlignment="1">
      <alignment horizontal="left" vertical="center" wrapText="1" indent="1"/>
    </xf>
    <xf numFmtId="0" fontId="21" fillId="0" borderId="338" xfId="0" applyFont="1" applyBorder="1" applyAlignment="1">
      <alignment horizontal="left" vertical="center" wrapText="1" indent="1"/>
    </xf>
    <xf numFmtId="0" fontId="21" fillId="0" borderId="167" xfId="0" applyFont="1" applyBorder="1" applyAlignment="1">
      <alignment horizontal="left" vertical="center" wrapText="1" indent="1"/>
    </xf>
    <xf numFmtId="0" fontId="23" fillId="0" borderId="178" xfId="0" applyFont="1" applyBorder="1" applyAlignment="1">
      <alignment horizontal="left" vertical="center" wrapText="1" indent="1"/>
    </xf>
    <xf numFmtId="0" fontId="23" fillId="0" borderId="143" xfId="0" applyFont="1" applyBorder="1" applyAlignment="1">
      <alignment horizontal="left" vertical="center" wrapText="1" indent="1"/>
    </xf>
    <xf numFmtId="0" fontId="23" fillId="0" borderId="144" xfId="0" applyFont="1" applyBorder="1" applyAlignment="1">
      <alignment horizontal="left" vertical="center" wrapText="1" indent="1"/>
    </xf>
    <xf numFmtId="0" fontId="21" fillId="0" borderId="143" xfId="0" applyFont="1" applyBorder="1" applyAlignment="1">
      <alignment horizontal="left" vertical="center" wrapText="1" indent="1"/>
    </xf>
    <xf numFmtId="0" fontId="21" fillId="0" borderId="237" xfId="0" applyFont="1" applyBorder="1" applyAlignment="1">
      <alignment horizontal="left" vertical="center" wrapText="1" indent="1"/>
    </xf>
    <xf numFmtId="0" fontId="23" fillId="13" borderId="178" xfId="0" applyFont="1" applyFill="1" applyBorder="1" applyAlignment="1">
      <alignment horizontal="left" vertical="center" wrapText="1" indent="1"/>
    </xf>
    <xf numFmtId="0" fontId="21" fillId="13" borderId="150" xfId="0" applyFont="1" applyFill="1" applyBorder="1" applyAlignment="1">
      <alignment horizontal="left" vertical="center" wrapText="1" indent="1"/>
    </xf>
    <xf numFmtId="0" fontId="23" fillId="13" borderId="144" xfId="0" applyFont="1" applyFill="1" applyBorder="1" applyAlignment="1">
      <alignment horizontal="left" vertical="center" wrapText="1" indent="1"/>
    </xf>
    <xf numFmtId="0" fontId="21" fillId="13" borderId="215" xfId="0" applyFont="1" applyFill="1" applyBorder="1" applyAlignment="1">
      <alignment horizontal="left" vertical="center" wrapText="1" indent="1"/>
    </xf>
    <xf numFmtId="0" fontId="21" fillId="13" borderId="237" xfId="0" applyFont="1" applyFill="1" applyBorder="1" applyAlignment="1">
      <alignment horizontal="left" vertical="center" wrapText="1" indent="1"/>
    </xf>
    <xf numFmtId="0" fontId="21" fillId="13" borderId="155" xfId="0" applyFont="1" applyFill="1" applyBorder="1" applyAlignment="1">
      <alignment horizontal="left" vertical="center" wrapText="1" indent="1"/>
    </xf>
    <xf numFmtId="0" fontId="23" fillId="0" borderId="303" xfId="0" applyFont="1" applyBorder="1" applyAlignment="1">
      <alignment horizontal="left" vertical="center" wrapText="1" indent="1"/>
    </xf>
    <xf numFmtId="0" fontId="23" fillId="0" borderId="150" xfId="0" applyFont="1" applyBorder="1" applyAlignment="1">
      <alignment horizontal="left" vertical="center" wrapText="1" indent="1"/>
    </xf>
    <xf numFmtId="0" fontId="21" fillId="0" borderId="155" xfId="0" applyFont="1" applyBorder="1" applyAlignment="1">
      <alignment horizontal="left" vertical="center" wrapText="1" indent="1"/>
    </xf>
    <xf numFmtId="0" fontId="65" fillId="13" borderId="143" xfId="0" applyFont="1" applyFill="1" applyBorder="1" applyAlignment="1">
      <alignment horizontal="left" vertical="center" wrapText="1" indent="1"/>
    </xf>
    <xf numFmtId="0" fontId="65" fillId="13" borderId="153" xfId="0" applyFont="1" applyFill="1" applyBorder="1" applyAlignment="1">
      <alignment horizontal="left" vertical="center" wrapText="1" indent="1"/>
    </xf>
    <xf numFmtId="0" fontId="65" fillId="13" borderId="214" xfId="0" applyFont="1" applyFill="1" applyBorder="1" applyAlignment="1">
      <alignment horizontal="left" vertical="center" wrapText="1" indent="1"/>
    </xf>
    <xf numFmtId="0" fontId="65" fillId="13" borderId="234" xfId="0" applyFont="1" applyFill="1" applyBorder="1" applyAlignment="1">
      <alignment horizontal="left" vertical="center" wrapText="1" indent="1"/>
    </xf>
    <xf numFmtId="0" fontId="66" fillId="13" borderId="178" xfId="0" applyFont="1" applyFill="1" applyBorder="1" applyAlignment="1">
      <alignment horizontal="left" vertical="center" wrapText="1" indent="1"/>
    </xf>
    <xf numFmtId="0" fontId="65" fillId="13" borderId="215" xfId="0" applyFont="1" applyFill="1" applyBorder="1" applyAlignment="1">
      <alignment horizontal="left" vertical="center" wrapText="1" indent="1"/>
    </xf>
    <xf numFmtId="0" fontId="65" fillId="13" borderId="40" xfId="0" applyFont="1" applyFill="1" applyBorder="1" applyAlignment="1">
      <alignment horizontal="left" vertical="center" wrapText="1" indent="1"/>
    </xf>
    <xf numFmtId="0" fontId="66" fillId="0" borderId="263" xfId="0" applyFont="1" applyBorder="1" applyAlignment="1">
      <alignment horizontal="left" vertical="center" wrapText="1" indent="1"/>
    </xf>
    <xf numFmtId="0" fontId="21" fillId="0" borderId="40" xfId="0" applyFont="1" applyBorder="1" applyAlignment="1">
      <alignment horizontal="left" vertical="center" wrapText="1" indent="1"/>
    </xf>
    <xf numFmtId="0" fontId="65" fillId="0" borderId="40" xfId="0" applyFont="1" applyBorder="1" applyAlignment="1">
      <alignment horizontal="left" vertical="center" wrapText="1" indent="1"/>
    </xf>
    <xf numFmtId="0" fontId="21" fillId="0" borderId="39" xfId="0" applyFont="1" applyBorder="1" applyAlignment="1">
      <alignment horizontal="left" vertical="center" wrapText="1" indent="1"/>
    </xf>
    <xf numFmtId="0" fontId="21" fillId="0" borderId="45" xfId="0" applyFont="1" applyBorder="1" applyAlignment="1">
      <alignment horizontal="left" vertical="center" wrapText="1" indent="1"/>
    </xf>
    <xf numFmtId="0" fontId="65" fillId="0" borderId="264" xfId="0" applyFont="1" applyBorder="1" applyAlignment="1">
      <alignment horizontal="left" vertical="center" wrapText="1" indent="1"/>
    </xf>
    <xf numFmtId="0" fontId="65" fillId="0" borderId="322" xfId="0" applyFont="1" applyBorder="1" applyAlignment="1">
      <alignment horizontal="center" vertical="center"/>
    </xf>
    <xf numFmtId="0" fontId="65" fillId="0" borderId="150" xfId="0" applyFont="1" applyBorder="1" applyAlignment="1">
      <alignment horizontal="center" vertical="center"/>
    </xf>
    <xf numFmtId="0" fontId="65" fillId="0" borderId="224" xfId="0" applyFont="1" applyBorder="1" applyAlignment="1">
      <alignment horizontal="center" vertical="center"/>
    </xf>
    <xf numFmtId="0" fontId="65" fillId="0" borderId="215" xfId="0" applyFont="1" applyBorder="1" applyAlignment="1">
      <alignment horizontal="center" vertical="center"/>
    </xf>
    <xf numFmtId="0" fontId="21" fillId="0" borderId="150" xfId="0" applyFont="1" applyBorder="1" applyAlignment="1">
      <alignment horizontal="center" vertical="center"/>
    </xf>
    <xf numFmtId="1" fontId="65" fillId="0" borderId="150" xfId="0" applyNumberFormat="1" applyFont="1" applyBorder="1" applyAlignment="1">
      <alignment horizontal="center" vertical="center"/>
    </xf>
    <xf numFmtId="1" fontId="65" fillId="0" borderId="168" xfId="0" applyNumberFormat="1" applyFont="1" applyBorder="1" applyAlignment="1">
      <alignment horizontal="center" vertical="center"/>
    </xf>
    <xf numFmtId="1" fontId="21" fillId="0" borderId="215" xfId="0" applyNumberFormat="1" applyFont="1" applyFill="1" applyBorder="1" applyAlignment="1">
      <alignment horizontal="center" vertical="center"/>
    </xf>
    <xf numFmtId="0" fontId="65" fillId="0" borderId="234" xfId="0" applyFont="1" applyBorder="1" applyAlignment="1">
      <alignment horizontal="center" vertical="center"/>
    </xf>
    <xf numFmtId="0" fontId="65" fillId="0" borderId="144" xfId="0" applyFont="1" applyBorder="1" applyAlignment="1">
      <alignment horizontal="center" vertical="center"/>
    </xf>
    <xf numFmtId="0" fontId="65" fillId="0" borderId="168" xfId="0" applyFont="1" applyBorder="1" applyAlignment="1">
      <alignment horizontal="center" vertical="center"/>
    </xf>
    <xf numFmtId="0" fontId="21" fillId="0" borderId="224" xfId="0" applyFont="1" applyBorder="1" applyAlignment="1">
      <alignment horizontal="center" vertical="center"/>
    </xf>
    <xf numFmtId="0" fontId="21" fillId="0" borderId="215" xfId="0" applyFont="1" applyBorder="1" applyAlignment="1">
      <alignment horizontal="center" vertical="center"/>
    </xf>
    <xf numFmtId="0" fontId="65" fillId="0" borderId="147" xfId="0" applyFont="1" applyBorder="1" applyAlignment="1">
      <alignment horizontal="center" vertical="center"/>
    </xf>
    <xf numFmtId="0" fontId="21" fillId="0" borderId="143" xfId="0" applyFont="1" applyBorder="1" applyAlignment="1">
      <alignment horizontal="center" vertical="center"/>
    </xf>
    <xf numFmtId="0" fontId="21" fillId="0" borderId="168" xfId="0" applyFont="1" applyBorder="1" applyAlignment="1">
      <alignment horizontal="center" vertical="center"/>
    </xf>
    <xf numFmtId="0" fontId="21" fillId="0" borderId="309" xfId="0" applyFont="1" applyBorder="1" applyAlignment="1">
      <alignment horizontal="center" vertical="center"/>
    </xf>
    <xf numFmtId="0" fontId="21" fillId="0" borderId="178" xfId="0" applyFont="1" applyBorder="1" applyAlignment="1">
      <alignment horizontal="center" vertical="center"/>
    </xf>
    <xf numFmtId="0" fontId="23" fillId="0" borderId="143" xfId="0" applyFont="1" applyBorder="1" applyAlignment="1">
      <alignment horizontal="center" vertical="center"/>
    </xf>
    <xf numFmtId="0" fontId="23" fillId="0" borderId="160" xfId="0" applyFont="1" applyBorder="1" applyAlignment="1">
      <alignment horizontal="center" vertical="center"/>
    </xf>
    <xf numFmtId="0" fontId="21" fillId="0" borderId="144" xfId="0" applyFont="1" applyFill="1" applyBorder="1" applyAlignment="1">
      <alignment horizontal="center" vertical="center"/>
    </xf>
    <xf numFmtId="0" fontId="21" fillId="0" borderId="237" xfId="0" applyFont="1" applyBorder="1" applyAlignment="1">
      <alignment horizontal="center" vertical="center"/>
    </xf>
    <xf numFmtId="0" fontId="21" fillId="0" borderId="224" xfId="0" applyFont="1" applyFill="1" applyBorder="1" applyAlignment="1">
      <alignment horizontal="center" vertical="center"/>
    </xf>
    <xf numFmtId="0" fontId="21" fillId="0" borderId="143" xfId="0" applyFont="1" applyFill="1" applyBorder="1" applyAlignment="1">
      <alignment horizontal="center" vertical="center"/>
    </xf>
    <xf numFmtId="0" fontId="21" fillId="0" borderId="144" xfId="0" applyFont="1" applyBorder="1" applyAlignment="1">
      <alignment horizontal="center" vertical="center"/>
    </xf>
    <xf numFmtId="0" fontId="65" fillId="13" borderId="150" xfId="0" applyFont="1" applyFill="1" applyBorder="1" applyAlignment="1">
      <alignment horizontal="center" vertical="center"/>
    </xf>
    <xf numFmtId="0" fontId="65" fillId="13" borderId="155" xfId="0" applyFont="1" applyFill="1" applyBorder="1" applyAlignment="1">
      <alignment horizontal="center" vertical="center"/>
    </xf>
    <xf numFmtId="0" fontId="65" fillId="13" borderId="270" xfId="0" applyFont="1" applyFill="1" applyBorder="1" applyAlignment="1">
      <alignment horizontal="center" vertical="center"/>
    </xf>
    <xf numFmtId="0" fontId="65" fillId="13" borderId="237" xfId="0" applyFont="1" applyFill="1" applyBorder="1" applyAlignment="1">
      <alignment horizontal="center" vertical="center"/>
    </xf>
    <xf numFmtId="0" fontId="65" fillId="0" borderId="178" xfId="0" applyFont="1" applyFill="1" applyBorder="1" applyAlignment="1">
      <alignment horizontal="center" vertical="center"/>
    </xf>
    <xf numFmtId="0" fontId="65" fillId="0" borderId="150" xfId="0" applyFont="1" applyFill="1" applyBorder="1" applyAlignment="1">
      <alignment horizontal="center" vertical="center"/>
    </xf>
    <xf numFmtId="0" fontId="65" fillId="0" borderId="144" xfId="0" applyFont="1" applyFill="1" applyBorder="1" applyAlignment="1">
      <alignment horizontal="center" vertical="center"/>
    </xf>
    <xf numFmtId="0" fontId="65" fillId="0" borderId="263" xfId="0" applyFont="1" applyBorder="1" applyAlignment="1">
      <alignment horizontal="center" vertical="center"/>
    </xf>
    <xf numFmtId="0" fontId="65" fillId="0" borderId="40" xfId="0" applyFont="1" applyBorder="1" applyAlignment="1">
      <alignment horizontal="center" vertical="center"/>
    </xf>
    <xf numFmtId="0" fontId="65" fillId="0" borderId="39" xfId="0" applyFont="1" applyBorder="1" applyAlignment="1">
      <alignment horizontal="center" vertical="center"/>
    </xf>
    <xf numFmtId="0" fontId="65" fillId="0" borderId="45" xfId="0" applyFont="1" applyBorder="1" applyAlignment="1">
      <alignment horizontal="center" vertical="center"/>
    </xf>
    <xf numFmtId="0" fontId="65" fillId="0" borderId="33" xfId="0" applyFont="1" applyBorder="1" applyAlignment="1">
      <alignment horizontal="center" vertical="center"/>
    </xf>
    <xf numFmtId="0" fontId="21" fillId="0" borderId="49" xfId="0" applyFont="1" applyBorder="1" applyAlignment="1">
      <alignment horizontal="center" vertical="center"/>
    </xf>
    <xf numFmtId="0" fontId="65" fillId="0" borderId="264" xfId="0" applyFont="1" applyBorder="1" applyAlignment="1">
      <alignment horizontal="center" vertical="center"/>
    </xf>
    <xf numFmtId="0" fontId="61" fillId="0" borderId="45" xfId="0" applyFont="1" applyBorder="1" applyAlignment="1">
      <alignment horizontal="center" vertical="center" wrapText="1"/>
    </xf>
    <xf numFmtId="0" fontId="31" fillId="0" borderId="272" xfId="0" applyFont="1" applyBorder="1" applyAlignment="1">
      <alignment horizontal="center" vertical="center" wrapText="1"/>
    </xf>
    <xf numFmtId="0" fontId="63" fillId="0" borderId="263" xfId="0" applyFont="1" applyBorder="1" applyAlignment="1">
      <alignment horizontal="center" vertical="center"/>
    </xf>
    <xf numFmtId="0" fontId="63" fillId="0" borderId="45" xfId="0" applyFont="1" applyBorder="1" applyAlignment="1">
      <alignment horizontal="center" vertical="center"/>
    </xf>
    <xf numFmtId="0" fontId="31" fillId="0" borderId="45" xfId="0" applyFont="1" applyBorder="1" applyAlignment="1">
      <alignment horizontal="center" vertical="center"/>
    </xf>
    <xf numFmtId="0" fontId="19" fillId="0" borderId="33" xfId="0" applyFont="1" applyBorder="1" applyAlignment="1">
      <alignment horizontal="center" vertical="center"/>
    </xf>
    <xf numFmtId="0" fontId="31" fillId="0" borderId="40" xfId="0" applyFont="1" applyBorder="1" applyAlignment="1">
      <alignment horizontal="center" vertical="center"/>
    </xf>
    <xf numFmtId="0" fontId="21" fillId="0" borderId="337" xfId="0" applyFont="1" applyBorder="1" applyAlignment="1">
      <alignment horizontal="left" vertical="center" wrapText="1" indent="1"/>
    </xf>
    <xf numFmtId="39" fontId="35" fillId="12" borderId="181" xfId="0" applyNumberFormat="1" applyFont="1" applyFill="1" applyBorder="1" applyAlignment="1">
      <alignment vertical="center"/>
    </xf>
    <xf numFmtId="39" fontId="35" fillId="12" borderId="176" xfId="0" applyNumberFormat="1" applyFont="1" applyFill="1" applyBorder="1" applyAlignment="1">
      <alignment vertical="center"/>
    </xf>
    <xf numFmtId="0" fontId="33" fillId="12" borderId="136" xfId="0" applyFont="1" applyFill="1" applyBorder="1" applyAlignment="1">
      <alignment horizontal="left" vertical="center" indent="1"/>
    </xf>
    <xf numFmtId="0" fontId="24" fillId="0" borderId="0" xfId="0" applyFont="1" applyAlignment="1"/>
    <xf numFmtId="0" fontId="33" fillId="12" borderId="310" xfId="0" applyFont="1" applyFill="1" applyBorder="1" applyAlignment="1">
      <alignment horizontal="left" vertical="center" indent="1"/>
    </xf>
    <xf numFmtId="0" fontId="33" fillId="12" borderId="136" xfId="0" applyFont="1" applyFill="1" applyBorder="1" applyAlignment="1">
      <alignment horizontal="center" vertical="center"/>
    </xf>
    <xf numFmtId="0" fontId="65" fillId="0" borderId="168" xfId="0" applyFont="1" applyFill="1" applyBorder="1" applyAlignment="1">
      <alignment horizontal="center" vertical="center"/>
    </xf>
    <xf numFmtId="0" fontId="19" fillId="0" borderId="340" xfId="0" applyFont="1" applyBorder="1" applyAlignment="1">
      <alignment horizontal="center" vertical="center"/>
    </xf>
    <xf numFmtId="0" fontId="65" fillId="13" borderId="150" xfId="0" applyFont="1" applyFill="1" applyBorder="1" applyAlignment="1">
      <alignment horizontal="left" vertical="center" wrapText="1" indent="1"/>
    </xf>
    <xf numFmtId="0" fontId="65" fillId="0" borderId="45" xfId="0" applyFont="1" applyBorder="1" applyAlignment="1">
      <alignment horizontal="left" vertical="center" wrapText="1" indent="1"/>
    </xf>
    <xf numFmtId="0" fontId="21" fillId="0" borderId="39" xfId="0" applyFont="1" applyFill="1" applyBorder="1" applyAlignment="1">
      <alignment horizontal="center" vertical="center" wrapText="1"/>
    </xf>
    <xf numFmtId="49" fontId="21" fillId="0" borderId="39" xfId="0" applyNumberFormat="1" applyFont="1" applyFill="1" applyBorder="1" applyAlignment="1">
      <alignment horizontal="center" vertical="center"/>
    </xf>
    <xf numFmtId="14" fontId="73" fillId="0" borderId="0" xfId="0" applyNumberFormat="1" applyFont="1" applyAlignment="1">
      <alignment horizontal="left" vertical="center"/>
    </xf>
    <xf numFmtId="0" fontId="70" fillId="0" borderId="0" xfId="0" applyFont="1" applyAlignment="1">
      <alignment vertical="center"/>
    </xf>
    <xf numFmtId="0" fontId="31" fillId="0" borderId="130" xfId="0" applyFont="1" applyBorder="1" applyAlignment="1">
      <alignment horizontal="center" vertical="center"/>
    </xf>
    <xf numFmtId="164" fontId="51" fillId="0" borderId="71" xfId="0" applyNumberFormat="1" applyFont="1" applyBorder="1" applyAlignment="1">
      <alignment horizontal="right" vertical="center"/>
    </xf>
    <xf numFmtId="164" fontId="51" fillId="8" borderId="71" xfId="0" applyNumberFormat="1" applyFont="1" applyFill="1" applyBorder="1" applyAlignment="1">
      <alignment horizontal="right" vertical="center"/>
    </xf>
    <xf numFmtId="1" fontId="31" fillId="0" borderId="130" xfId="0" applyNumberFormat="1" applyFont="1" applyBorder="1" applyAlignment="1">
      <alignment horizontal="center" vertical="center"/>
    </xf>
    <xf numFmtId="0" fontId="31" fillId="0" borderId="252" xfId="0" applyFont="1" applyBorder="1" applyAlignment="1">
      <alignment horizontal="center" vertical="center"/>
    </xf>
    <xf numFmtId="164" fontId="51" fillId="0" borderId="83" xfId="0" applyNumberFormat="1" applyFont="1" applyBorder="1" applyAlignment="1">
      <alignment horizontal="right" vertical="center"/>
    </xf>
    <xf numFmtId="0" fontId="75" fillId="11" borderId="127" xfId="0" applyFont="1" applyFill="1" applyBorder="1" applyAlignment="1">
      <alignment horizontal="center" vertical="center"/>
    </xf>
    <xf numFmtId="0" fontId="75" fillId="11" borderId="129" xfId="0" applyFont="1" applyFill="1" applyBorder="1" applyAlignment="1">
      <alignment horizontal="center" vertical="center" wrapText="1"/>
    </xf>
    <xf numFmtId="0" fontId="75" fillId="11" borderId="132" xfId="0" applyFont="1" applyFill="1" applyBorder="1" applyAlignment="1">
      <alignment horizontal="center" vertical="center"/>
    </xf>
    <xf numFmtId="0" fontId="76" fillId="11" borderId="133" xfId="0" applyFont="1" applyFill="1" applyBorder="1" applyAlignment="1">
      <alignment horizontal="left" vertical="center"/>
    </xf>
    <xf numFmtId="0" fontId="31" fillId="0" borderId="251" xfId="0" applyFont="1" applyBorder="1" applyAlignment="1">
      <alignment horizontal="center" vertical="center"/>
    </xf>
    <xf numFmtId="164" fontId="51" fillId="0" borderId="84" xfId="0" applyNumberFormat="1" applyFont="1" applyBorder="1" applyAlignment="1">
      <alignment horizontal="right" vertical="center"/>
    </xf>
    <xf numFmtId="0" fontId="21" fillId="0" borderId="33" xfId="0" applyFont="1" applyBorder="1" applyAlignment="1">
      <alignment horizontal="left" vertical="center" wrapText="1" indent="1"/>
    </xf>
    <xf numFmtId="0" fontId="75" fillId="11" borderId="128" xfId="0" applyFont="1" applyFill="1" applyBorder="1" applyAlignment="1">
      <alignment horizontal="center" vertical="center"/>
    </xf>
    <xf numFmtId="7" fontId="96" fillId="11" borderId="134" xfId="0" applyNumberFormat="1" applyFont="1" applyFill="1" applyBorder="1" applyAlignment="1">
      <alignment horizontal="right" vertical="center"/>
    </xf>
    <xf numFmtId="39" fontId="61" fillId="0" borderId="115" xfId="0" applyNumberFormat="1" applyFont="1" applyBorder="1" applyAlignment="1">
      <alignment vertical="center" wrapText="1"/>
    </xf>
    <xf numFmtId="0" fontId="51" fillId="18" borderId="130" xfId="12" applyFont="1" applyFill="1" applyBorder="1" applyAlignment="1">
      <alignment horizontal="center" vertical="center"/>
    </xf>
    <xf numFmtId="44" fontId="19" fillId="16" borderId="133" xfId="17" applyNumberFormat="1" applyFont="1" applyFill="1" applyBorder="1" applyAlignment="1" applyProtection="1">
      <alignment horizontal="right" vertical="center"/>
    </xf>
    <xf numFmtId="39" fontId="88" fillId="8" borderId="49" xfId="0" applyNumberFormat="1" applyFont="1" applyFill="1" applyBorder="1" applyAlignment="1">
      <alignment horizontal="right" vertical="center"/>
    </xf>
    <xf numFmtId="39" fontId="88" fillId="8" borderId="48" xfId="0" applyNumberFormat="1" applyFont="1" applyFill="1" applyBorder="1" applyAlignment="1">
      <alignment horizontal="right" vertical="center"/>
    </xf>
    <xf numFmtId="0" fontId="9" fillId="0" borderId="0" xfId="4"/>
    <xf numFmtId="0" fontId="98" fillId="0" borderId="0" xfId="2" applyFont="1" applyBorder="1" applyAlignment="1">
      <alignment vertical="center" wrapText="1"/>
    </xf>
    <xf numFmtId="0" fontId="12" fillId="0" borderId="0" xfId="4" applyFont="1" applyAlignment="1" applyProtection="1">
      <alignment horizontal="center" vertical="center" wrapText="1"/>
      <protection locked="0"/>
    </xf>
    <xf numFmtId="0" fontId="97" fillId="0" borderId="0" xfId="4" applyFont="1" applyAlignment="1" applyProtection="1">
      <alignment vertical="center" wrapText="1"/>
      <protection locked="0"/>
    </xf>
    <xf numFmtId="0" fontId="99" fillId="0" borderId="0" xfId="4" applyFont="1" applyAlignment="1" applyProtection="1">
      <alignment vertical="center" wrapText="1"/>
      <protection locked="0"/>
    </xf>
    <xf numFmtId="0" fontId="100" fillId="0" borderId="0" xfId="0" applyFont="1" applyFill="1" applyAlignment="1" applyProtection="1">
      <alignment vertical="center"/>
      <protection locked="0"/>
    </xf>
    <xf numFmtId="0" fontId="101" fillId="0" borderId="0" xfId="4" applyFont="1" applyAlignment="1" applyProtection="1">
      <alignment vertical="center" wrapText="1"/>
      <protection locked="0"/>
    </xf>
    <xf numFmtId="39" fontId="94" fillId="11" borderId="319" xfId="0" applyNumberFormat="1" applyFont="1" applyFill="1" applyBorder="1" applyAlignment="1">
      <alignment vertical="center"/>
    </xf>
    <xf numFmtId="39" fontId="69" fillId="11" borderId="318" xfId="0" applyNumberFormat="1" applyFont="1" applyFill="1" applyBorder="1" applyAlignment="1">
      <alignment horizontal="right" vertical="center"/>
    </xf>
    <xf numFmtId="39" fontId="41" fillId="14" borderId="318" xfId="0" applyNumberFormat="1" applyFont="1" applyFill="1" applyBorder="1" applyAlignment="1">
      <alignment horizontal="right" vertical="center"/>
    </xf>
    <xf numFmtId="164" fontId="41" fillId="19" borderId="122" xfId="11" applyNumberFormat="1" applyFont="1" applyFill="1" applyBorder="1" applyAlignment="1">
      <alignment horizontal="right" vertical="center"/>
    </xf>
    <xf numFmtId="0" fontId="19" fillId="20" borderId="272" xfId="0" applyFont="1" applyFill="1" applyBorder="1" applyAlignment="1">
      <alignment horizontal="center" vertical="center"/>
    </xf>
    <xf numFmtId="0" fontId="66" fillId="20" borderId="150" xfId="0" applyFont="1" applyFill="1" applyBorder="1" applyAlignment="1">
      <alignment horizontal="left" vertical="center" wrapText="1" indent="1"/>
    </xf>
    <xf numFmtId="39" fontId="33" fillId="20" borderId="40" xfId="0" applyNumberFormat="1" applyFont="1" applyFill="1" applyBorder="1" applyAlignment="1">
      <alignment vertical="center"/>
    </xf>
    <xf numFmtId="39" fontId="61" fillId="20" borderId="150" xfId="0" applyNumberFormat="1" applyFont="1" applyFill="1" applyBorder="1" applyAlignment="1">
      <alignment horizontal="right" vertical="center"/>
    </xf>
    <xf numFmtId="0" fontId="103" fillId="0" borderId="0" xfId="0" applyFont="1"/>
    <xf numFmtId="0" fontId="46" fillId="0" borderId="0" xfId="3" applyFont="1"/>
    <xf numFmtId="7" fontId="53" fillId="0" borderId="0" xfId="0" applyNumberFormat="1" applyFont="1" applyAlignment="1" applyProtection="1">
      <alignment horizontal="right" vertical="center" wrapText="1"/>
    </xf>
    <xf numFmtId="0" fontId="31" fillId="0" borderId="251" xfId="0" applyFont="1" applyFill="1" applyBorder="1" applyAlignment="1">
      <alignment horizontal="center" vertical="center"/>
    </xf>
    <xf numFmtId="39" fontId="0" fillId="0" borderId="0" xfId="0" applyNumberFormat="1"/>
    <xf numFmtId="0" fontId="38" fillId="0" borderId="131" xfId="3" applyFont="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104" fillId="0" borderId="0" xfId="4" applyFont="1" applyAlignment="1">
      <alignment vertical="center" wrapText="1"/>
    </xf>
    <xf numFmtId="0" fontId="105" fillId="0" borderId="0" xfId="4" applyFont="1" applyAlignment="1">
      <alignment vertical="center" wrapText="1"/>
    </xf>
    <xf numFmtId="0" fontId="105" fillId="0" borderId="0" xfId="4" applyFont="1" applyAlignment="1">
      <alignment horizontal="center" vertical="center" wrapText="1"/>
    </xf>
    <xf numFmtId="0" fontId="105" fillId="0" borderId="0" xfId="4" applyFont="1" applyAlignment="1">
      <alignment horizontal="right" vertical="center" wrapText="1"/>
    </xf>
    <xf numFmtId="0" fontId="104" fillId="0" borderId="0" xfId="3" applyFont="1"/>
    <xf numFmtId="0" fontId="105" fillId="0" borderId="0" xfId="3" applyFont="1" applyAlignment="1"/>
    <xf numFmtId="0" fontId="105" fillId="0" borderId="0" xfId="3" applyFont="1" applyAlignment="1">
      <alignment horizontal="center"/>
    </xf>
    <xf numFmtId="0" fontId="105" fillId="0" borderId="0" xfId="3" applyFont="1" applyAlignment="1">
      <alignment horizontal="right"/>
    </xf>
    <xf numFmtId="0" fontId="105" fillId="0" borderId="0" xfId="3" applyFont="1"/>
    <xf numFmtId="0" fontId="104" fillId="0" borderId="0" xfId="0" applyFont="1" applyAlignment="1" applyProtection="1">
      <alignment horizontal="center" vertical="center"/>
      <protection locked="0"/>
    </xf>
    <xf numFmtId="0" fontId="104" fillId="0" borderId="0" xfId="0" applyFont="1" applyAlignment="1" applyProtection="1">
      <alignment vertical="center"/>
      <protection locked="0"/>
    </xf>
    <xf numFmtId="39" fontId="105" fillId="0" borderId="0" xfId="3" applyNumberFormat="1" applyFont="1" applyAlignment="1">
      <alignment horizontal="center"/>
    </xf>
    <xf numFmtId="4" fontId="105" fillId="0" borderId="0" xfId="3" applyNumberFormat="1" applyFont="1" applyAlignment="1">
      <alignment horizontal="center"/>
    </xf>
    <xf numFmtId="164" fontId="105" fillId="0" borderId="0" xfId="3" applyNumberFormat="1" applyFont="1" applyAlignment="1">
      <alignment horizontal="center"/>
    </xf>
    <xf numFmtId="0" fontId="106" fillId="10" borderId="132" xfId="4" applyFont="1" applyFill="1" applyBorder="1" applyAlignment="1">
      <alignment horizontal="center" vertical="center"/>
    </xf>
    <xf numFmtId="0" fontId="105" fillId="0" borderId="0" xfId="0" applyFont="1" applyAlignment="1" applyProtection="1">
      <alignment vertical="center" wrapText="1"/>
      <protection locked="0"/>
    </xf>
    <xf numFmtId="0" fontId="105" fillId="0" borderId="0" xfId="0" applyFont="1" applyAlignment="1" applyProtection="1">
      <alignment horizontal="center" vertical="center" wrapText="1"/>
      <protection locked="0"/>
    </xf>
    <xf numFmtId="0" fontId="105" fillId="0" borderId="0" xfId="3" applyFont="1" applyFill="1" applyAlignment="1">
      <alignment horizontal="center"/>
    </xf>
    <xf numFmtId="0" fontId="105" fillId="0" borderId="0" xfId="3" applyFont="1" applyFill="1" applyAlignment="1">
      <alignment horizontal="center" vertical="center" wrapText="1"/>
    </xf>
    <xf numFmtId="4" fontId="105" fillId="0" borderId="0" xfId="3" applyNumberFormat="1" applyFont="1" applyFill="1" applyAlignment="1">
      <alignment horizontal="center"/>
    </xf>
    <xf numFmtId="0" fontId="21" fillId="0" borderId="153" xfId="0" applyFont="1" applyBorder="1" applyAlignment="1">
      <alignment horizontal="center" vertical="center"/>
    </xf>
    <xf numFmtId="0" fontId="21" fillId="0" borderId="140" xfId="0" applyFont="1" applyBorder="1" applyAlignment="1">
      <alignment horizontal="left" vertical="center" wrapText="1" indent="1"/>
    </xf>
    <xf numFmtId="39" fontId="29" fillId="0" borderId="140" xfId="0" applyNumberFormat="1" applyFont="1" applyBorder="1" applyAlignment="1">
      <alignment vertical="center"/>
    </xf>
    <xf numFmtId="0" fontId="19" fillId="0" borderId="157" xfId="0" applyFont="1" applyBorder="1" applyAlignment="1">
      <alignment horizontal="center" vertical="center"/>
    </xf>
    <xf numFmtId="0" fontId="20" fillId="0" borderId="140" xfId="0" applyFont="1" applyBorder="1" applyAlignment="1">
      <alignment horizontal="left" vertical="center" wrapText="1" indent="1"/>
    </xf>
    <xf numFmtId="0" fontId="21" fillId="0" borderId="140" xfId="0" applyFont="1" applyBorder="1" applyAlignment="1">
      <alignment horizontal="center" vertical="center" wrapText="1"/>
    </xf>
    <xf numFmtId="0" fontId="21" fillId="0" borderId="214" xfId="0" applyFont="1" applyBorder="1" applyAlignment="1">
      <alignment horizontal="center" vertical="center"/>
    </xf>
    <xf numFmtId="1" fontId="29" fillId="0" borderId="140" xfId="0" applyNumberFormat="1" applyFont="1" applyBorder="1" applyAlignment="1">
      <alignment horizontal="center" vertical="center" wrapText="1"/>
    </xf>
    <xf numFmtId="0" fontId="29" fillId="0" borderId="140" xfId="0" applyFont="1" applyBorder="1" applyAlignment="1">
      <alignment horizontal="center" vertical="center" wrapText="1"/>
    </xf>
    <xf numFmtId="0" fontId="21" fillId="0" borderId="164" xfId="0" applyFont="1" applyBorder="1" applyAlignment="1">
      <alignment horizontal="left" vertical="center" wrapText="1" indent="1"/>
    </xf>
    <xf numFmtId="39" fontId="29" fillId="0" borderId="159" xfId="0" applyNumberFormat="1" applyFont="1" applyBorder="1" applyAlignment="1">
      <alignment vertical="center"/>
    </xf>
    <xf numFmtId="0" fontId="21" fillId="0" borderId="335" xfId="0" applyFont="1" applyBorder="1" applyAlignment="1">
      <alignment horizontal="left" vertical="center" wrapText="1" indent="1"/>
    </xf>
    <xf numFmtId="0" fontId="29" fillId="0" borderId="147" xfId="0" applyFont="1" applyBorder="1" applyAlignment="1">
      <alignment horizontal="center" vertical="center" wrapText="1"/>
    </xf>
    <xf numFmtId="0" fontId="21" fillId="0" borderId="148" xfId="0" applyFont="1" applyBorder="1" applyAlignment="1">
      <alignment horizontal="left" vertical="center" wrapText="1" indent="1"/>
    </xf>
    <xf numFmtId="39" fontId="61" fillId="0" borderId="147" xfId="0" applyNumberFormat="1" applyFont="1" applyBorder="1" applyAlignment="1">
      <alignment vertical="center"/>
    </xf>
    <xf numFmtId="39" fontId="33" fillId="0" borderId="147" xfId="0" applyNumberFormat="1" applyFont="1" applyBorder="1" applyAlignment="1">
      <alignment vertical="center"/>
    </xf>
    <xf numFmtId="0" fontId="21" fillId="0" borderId="200" xfId="0" applyFont="1" applyBorder="1" applyAlignment="1">
      <alignment horizontal="left" vertical="center" wrapText="1" indent="1"/>
    </xf>
    <xf numFmtId="39" fontId="33" fillId="0" borderId="140" xfId="0" applyNumberFormat="1" applyFont="1" applyBorder="1" applyAlignment="1">
      <alignment vertical="center"/>
    </xf>
    <xf numFmtId="0" fontId="21" fillId="0" borderId="147" xfId="0" applyFont="1" applyBorder="1" applyAlignment="1">
      <alignment horizontal="center" vertical="center" wrapText="1"/>
    </xf>
    <xf numFmtId="0" fontId="21" fillId="0" borderId="234" xfId="0" applyFont="1" applyBorder="1" applyAlignment="1">
      <alignment horizontal="center" vertical="center"/>
    </xf>
    <xf numFmtId="39" fontId="29" fillId="0" borderId="159" xfId="0" applyNumberFormat="1" applyFont="1" applyBorder="1" applyAlignment="1">
      <alignment horizontal="right" vertical="center"/>
    </xf>
    <xf numFmtId="39" fontId="29" fillId="0" borderId="140" xfId="0" applyNumberFormat="1" applyFont="1" applyBorder="1" applyAlignment="1">
      <alignment horizontal="right" vertical="center"/>
    </xf>
    <xf numFmtId="39" fontId="29" fillId="0" borderId="147" xfId="0" applyNumberFormat="1" applyFont="1" applyBorder="1" applyAlignment="1">
      <alignment vertical="center"/>
    </xf>
    <xf numFmtId="0" fontId="60" fillId="0" borderId="0" xfId="0" applyFont="1" applyBorder="1" applyAlignment="1">
      <alignment horizontal="center" vertical="center"/>
    </xf>
    <xf numFmtId="0" fontId="0" fillId="0" borderId="0" xfId="0" applyFont="1" applyBorder="1" applyAlignment="1"/>
    <xf numFmtId="39" fontId="29" fillId="0" borderId="147" xfId="0" applyNumberFormat="1" applyFont="1" applyBorder="1" applyAlignment="1">
      <alignment horizontal="right" vertical="center"/>
    </xf>
    <xf numFmtId="0" fontId="15" fillId="7" borderId="26" xfId="7" applyFont="1" applyFill="1" applyBorder="1" applyAlignment="1" applyProtection="1">
      <alignment horizontal="center" vertical="center" wrapText="1"/>
      <protection locked="0"/>
    </xf>
    <xf numFmtId="0" fontId="32" fillId="0" borderId="34" xfId="3" applyFont="1" applyFill="1" applyBorder="1" applyAlignment="1">
      <alignment horizontal="center" vertical="center"/>
    </xf>
    <xf numFmtId="12" fontId="28" fillId="8" borderId="40" xfId="3" applyNumberFormat="1" applyFont="1" applyFill="1" applyBorder="1" applyAlignment="1">
      <alignment horizontal="center" vertical="center"/>
    </xf>
    <xf numFmtId="0" fontId="24" fillId="0" borderId="34" xfId="3" applyFont="1" applyFill="1" applyBorder="1" applyAlignment="1">
      <alignment horizontal="center" vertical="center" wrapText="1"/>
    </xf>
    <xf numFmtId="0" fontId="28" fillId="0" borderId="34" xfId="3" applyFont="1" applyFill="1" applyBorder="1" applyAlignment="1">
      <alignment horizontal="center" vertical="center"/>
    </xf>
    <xf numFmtId="0" fontId="28" fillId="0" borderId="34" xfId="3" applyFont="1" applyFill="1" applyBorder="1" applyAlignment="1">
      <alignment horizontal="center" vertical="center" wrapText="1"/>
    </xf>
    <xf numFmtId="0" fontId="28" fillId="0" borderId="40" xfId="3" applyFont="1" applyBorder="1" applyAlignment="1">
      <alignment horizontal="left" vertical="center" indent="1"/>
    </xf>
    <xf numFmtId="4" fontId="41" fillId="10" borderId="121" xfId="11" applyNumberFormat="1" applyFont="1" applyFill="1" applyBorder="1" applyAlignment="1">
      <alignment horizontal="center" vertical="center" wrapText="1"/>
    </xf>
    <xf numFmtId="39" fontId="24" fillId="0" borderId="99" xfId="3" applyNumberFormat="1" applyFont="1" applyFill="1" applyBorder="1" applyAlignment="1">
      <alignment vertical="center"/>
    </xf>
    <xf numFmtId="39" fontId="48" fillId="0" borderId="0" xfId="0" applyNumberFormat="1" applyFont="1" applyAlignment="1" applyProtection="1">
      <alignment horizontal="right" vertical="center" wrapText="1"/>
    </xf>
    <xf numFmtId="39" fontId="48" fillId="0" borderId="0" xfId="0" applyNumberFormat="1" applyFont="1" applyFill="1" applyAlignment="1" applyProtection="1">
      <alignment horizontal="right" vertical="center" wrapText="1"/>
    </xf>
    <xf numFmtId="39" fontId="48" fillId="0" borderId="0" xfId="0" applyNumberFormat="1" applyFont="1" applyBorder="1" applyAlignment="1" applyProtection="1">
      <alignment horizontal="right" vertical="center" wrapText="1"/>
    </xf>
    <xf numFmtId="7" fontId="53" fillId="0" borderId="131" xfId="0" applyNumberFormat="1" applyFont="1" applyBorder="1" applyAlignment="1" applyProtection="1">
      <alignment horizontal="right" vertical="center" wrapText="1"/>
    </xf>
    <xf numFmtId="0" fontId="48" fillId="0" borderId="0" xfId="0" applyFont="1" applyAlignment="1" applyProtection="1">
      <alignment horizontal="right" vertical="center" wrapText="1"/>
      <protection locked="0"/>
    </xf>
    <xf numFmtId="39" fontId="52" fillId="10" borderId="134" xfId="4" applyNumberFormat="1" applyFont="1" applyFill="1" applyBorder="1" applyAlignment="1">
      <alignment horizontal="right" vertical="center"/>
    </xf>
    <xf numFmtId="0" fontId="70" fillId="0" borderId="0" xfId="0" applyFont="1" applyAlignment="1" applyProtection="1">
      <alignment vertical="center" wrapText="1"/>
      <protection locked="0"/>
    </xf>
    <xf numFmtId="0" fontId="31" fillId="0" borderId="344" xfId="0" applyFont="1" applyFill="1" applyBorder="1" applyAlignment="1">
      <alignment horizontal="center" vertical="center" wrapText="1"/>
    </xf>
    <xf numFmtId="0" fontId="21" fillId="0" borderId="49" xfId="0" applyFont="1" applyFill="1" applyBorder="1" applyAlignment="1">
      <alignment horizontal="left" vertical="center" wrapText="1" indent="1"/>
    </xf>
    <xf numFmtId="39" fontId="51" fillId="0" borderId="77" xfId="0" applyNumberFormat="1" applyFont="1" applyFill="1" applyBorder="1" applyAlignment="1" applyProtection="1">
      <alignment vertical="center"/>
    </xf>
    <xf numFmtId="0" fontId="31" fillId="0" borderId="130" xfId="0" applyFont="1" applyFill="1" applyBorder="1" applyAlignment="1">
      <alignment horizontal="center" vertical="center" wrapText="1"/>
    </xf>
    <xf numFmtId="39" fontId="51" fillId="0" borderId="71" xfId="0" applyNumberFormat="1" applyFont="1" applyFill="1" applyBorder="1" applyAlignment="1" applyProtection="1">
      <alignment vertical="center"/>
    </xf>
    <xf numFmtId="0" fontId="31" fillId="0" borderId="130" xfId="0" applyFont="1" applyFill="1" applyBorder="1" applyAlignment="1">
      <alignment horizontal="left" vertical="center"/>
    </xf>
    <xf numFmtId="39" fontId="51" fillId="0" borderId="83" xfId="0" applyNumberFormat="1" applyFont="1" applyFill="1" applyBorder="1" applyAlignment="1" applyProtection="1">
      <alignment vertical="center"/>
    </xf>
    <xf numFmtId="39" fontId="48" fillId="0" borderId="115" xfId="0" applyNumberFormat="1" applyFont="1" applyFill="1" applyBorder="1" applyAlignment="1" applyProtection="1">
      <alignment horizontal="right" vertical="center" wrapText="1"/>
    </xf>
    <xf numFmtId="4" fontId="26" fillId="0" borderId="130" xfId="3" applyNumberFormat="1" applyFont="1" applyBorder="1" applyAlignment="1">
      <alignment horizontal="left" vertical="center"/>
    </xf>
    <xf numFmtId="4" fontId="26" fillId="0" borderId="252" xfId="3" applyNumberFormat="1" applyFont="1" applyBorder="1" applyAlignment="1">
      <alignment horizontal="left" vertical="center"/>
    </xf>
    <xf numFmtId="4" fontId="28" fillId="0" borderId="40" xfId="3" applyNumberFormat="1" applyFont="1" applyBorder="1" applyAlignment="1">
      <alignment horizontal="left" vertical="center" wrapText="1" indent="1"/>
    </xf>
    <xf numFmtId="0" fontId="51" fillId="18" borderId="250" xfId="12" applyFont="1" applyFill="1" applyBorder="1" applyAlignment="1">
      <alignment horizontal="center" vertical="center"/>
    </xf>
    <xf numFmtId="39" fontId="51" fillId="0" borderId="39" xfId="12" applyNumberFormat="1" applyFont="1" applyFill="1" applyBorder="1" applyAlignment="1">
      <alignment horizontal="right" vertical="center"/>
    </xf>
    <xf numFmtId="168" fontId="73" fillId="0" borderId="345" xfId="0" applyNumberFormat="1" applyFont="1" applyFill="1" applyBorder="1" applyAlignment="1">
      <alignment horizontal="right" vertical="center"/>
    </xf>
    <xf numFmtId="0" fontId="51" fillId="0" borderId="130" xfId="12" applyFont="1" applyFill="1" applyBorder="1" applyAlignment="1">
      <alignment horizontal="left" vertical="center"/>
    </xf>
    <xf numFmtId="0" fontId="51" fillId="0" borderId="251" xfId="12" applyFont="1" applyFill="1" applyBorder="1" applyAlignment="1">
      <alignment horizontal="left" vertical="center"/>
    </xf>
    <xf numFmtId="0" fontId="0" fillId="0" borderId="0" xfId="0" applyFont="1" applyAlignment="1" applyProtection="1">
      <alignment horizontal="center" vertical="center" wrapText="1"/>
      <protection locked="0"/>
    </xf>
    <xf numFmtId="0" fontId="4" fillId="0" borderId="2" xfId="2" applyFont="1" applyFill="1" applyBorder="1" applyAlignment="1">
      <alignment vertical="center"/>
    </xf>
    <xf numFmtId="0" fontId="4" fillId="0" borderId="3" xfId="2" applyFont="1" applyFill="1" applyBorder="1" applyAlignment="1">
      <alignment vertical="center"/>
    </xf>
    <xf numFmtId="0" fontId="38" fillId="0" borderId="131" xfId="3" applyFont="1" applyBorder="1" applyAlignment="1">
      <alignment horizontal="center" vertical="center"/>
    </xf>
    <xf numFmtId="0" fontId="44" fillId="0" borderId="0" xfId="3" applyFont="1" applyAlignment="1">
      <alignment horizontal="center" vertical="top"/>
    </xf>
    <xf numFmtId="0" fontId="15" fillId="7" borderId="26" xfId="7" applyFont="1" applyFill="1" applyBorder="1" applyAlignment="1" applyProtection="1">
      <alignment horizontal="center" vertical="center" wrapText="1"/>
      <protection locked="0"/>
    </xf>
    <xf numFmtId="4" fontId="21" fillId="0" borderId="39" xfId="0" applyNumberFormat="1" applyFont="1" applyBorder="1" applyAlignment="1">
      <alignment horizontal="center" vertical="center"/>
    </xf>
    <xf numFmtId="39" fontId="33" fillId="0" borderId="42" xfId="0" applyNumberFormat="1" applyFont="1" applyBorder="1" applyAlignment="1">
      <alignment vertical="center"/>
    </xf>
    <xf numFmtId="0" fontId="0" fillId="0" borderId="135" xfId="0" applyFont="1" applyBorder="1" applyAlignment="1"/>
    <xf numFmtId="49" fontId="21" fillId="0" borderId="110" xfId="0" applyNumberFormat="1" applyFont="1" applyFill="1" applyBorder="1" applyAlignment="1">
      <alignment horizontal="center" vertical="center"/>
    </xf>
    <xf numFmtId="39" fontId="33" fillId="0" borderId="53" xfId="0" applyNumberFormat="1" applyFont="1" applyBorder="1" applyAlignment="1">
      <alignment vertical="center"/>
    </xf>
    <xf numFmtId="49" fontId="21" fillId="0" borderId="247" xfId="0" applyNumberFormat="1" applyFont="1" applyBorder="1" applyAlignment="1">
      <alignment horizontal="center" vertical="center"/>
    </xf>
    <xf numFmtId="0" fontId="107" fillId="0" borderId="0" xfId="0" applyFont="1" applyBorder="1"/>
    <xf numFmtId="4" fontId="107" fillId="0" borderId="0" xfId="0" applyNumberFormat="1" applyFont="1" applyBorder="1"/>
    <xf numFmtId="164" fontId="108" fillId="0" borderId="0" xfId="0" applyNumberFormat="1" applyFont="1" applyBorder="1"/>
    <xf numFmtId="169" fontId="59" fillId="0" borderId="0" xfId="0" applyNumberFormat="1" applyFont="1" applyBorder="1" applyAlignment="1">
      <alignment horizontal="right"/>
    </xf>
    <xf numFmtId="7" fontId="0" fillId="0" borderId="0" xfId="0" applyNumberFormat="1" applyFont="1" applyBorder="1"/>
    <xf numFmtId="4" fontId="0" fillId="0" borderId="0" xfId="0" applyNumberFormat="1" applyFont="1" applyBorder="1"/>
    <xf numFmtId="164" fontId="59" fillId="0" borderId="0" xfId="0" applyNumberFormat="1" applyFont="1" applyBorder="1" applyAlignment="1">
      <alignment horizontal="right"/>
    </xf>
    <xf numFmtId="164" fontId="0" fillId="0" borderId="0" xfId="0" applyNumberFormat="1" applyFont="1" applyBorder="1"/>
    <xf numFmtId="0" fontId="28" fillId="0" borderId="40" xfId="0" applyFont="1" applyBorder="1" applyAlignment="1">
      <alignment horizontal="left" vertical="center" wrapText="1" indent="1"/>
    </xf>
    <xf numFmtId="0" fontId="28" fillId="0" borderId="45" xfId="0" applyFont="1" applyBorder="1" applyAlignment="1">
      <alignment horizontal="left" vertical="center" wrapText="1" indent="1"/>
    </xf>
    <xf numFmtId="39" fontId="24" fillId="0" borderId="40" xfId="0" applyNumberFormat="1" applyFont="1" applyBorder="1" applyAlignment="1">
      <alignment horizontal="right" vertical="center"/>
    </xf>
    <xf numFmtId="0" fontId="28" fillId="0" borderId="40" xfId="0" applyFont="1" applyFill="1" applyBorder="1" applyAlignment="1">
      <alignment horizontal="left" vertical="center" wrapText="1" indent="1"/>
    </xf>
    <xf numFmtId="39" fontId="24" fillId="0" borderId="45" xfId="0" applyNumberFormat="1" applyFont="1" applyBorder="1" applyAlignment="1">
      <alignment horizontal="right" vertical="center"/>
    </xf>
    <xf numFmtId="0" fontId="19" fillId="0" borderId="76" xfId="3" applyFont="1" applyFill="1" applyBorder="1" applyAlignment="1">
      <alignment horizontal="center" vertical="center"/>
    </xf>
    <xf numFmtId="0" fontId="27" fillId="0" borderId="55" xfId="3" applyFont="1" applyFill="1" applyBorder="1" applyAlignment="1">
      <alignment horizontal="center" vertical="center"/>
    </xf>
    <xf numFmtId="0" fontId="31" fillId="0" borderId="255" xfId="3" applyFont="1" applyFill="1" applyBorder="1" applyAlignment="1">
      <alignment horizontal="center" vertical="center"/>
    </xf>
    <xf numFmtId="0" fontId="21" fillId="0" borderId="248" xfId="3" applyFont="1" applyFill="1" applyBorder="1" applyAlignment="1">
      <alignment horizontal="center" vertical="center"/>
    </xf>
    <xf numFmtId="39" fontId="29" fillId="0" borderId="99" xfId="3" applyNumberFormat="1" applyFont="1" applyFill="1" applyBorder="1" applyAlignment="1">
      <alignment vertical="center"/>
    </xf>
    <xf numFmtId="0" fontId="44" fillId="0" borderId="0" xfId="3" applyFont="1" applyAlignment="1">
      <alignment vertical="top"/>
    </xf>
    <xf numFmtId="0" fontId="38" fillId="0" borderId="0" xfId="3" applyFont="1" applyBorder="1" applyAlignment="1">
      <alignment vertical="center"/>
    </xf>
    <xf numFmtId="0" fontId="38" fillId="0" borderId="0" xfId="3" applyFont="1" applyBorder="1"/>
    <xf numFmtId="39" fontId="94" fillId="11" borderId="318" xfId="0" applyNumberFormat="1" applyFont="1" applyFill="1" applyBorder="1" applyAlignment="1">
      <alignment horizontal="right" vertical="center"/>
    </xf>
    <xf numFmtId="0" fontId="69" fillId="11" borderId="316" xfId="0" applyFont="1" applyFill="1" applyBorder="1" applyAlignment="1">
      <alignment horizontal="left" vertical="center" wrapText="1" indent="1"/>
    </xf>
    <xf numFmtId="0" fontId="69" fillId="11" borderId="342" xfId="0" applyFont="1" applyFill="1" applyBorder="1" applyAlignment="1">
      <alignment horizontal="left" vertical="center" indent="7"/>
    </xf>
    <xf numFmtId="0" fontId="19" fillId="0" borderId="347" xfId="0" applyFont="1" applyBorder="1" applyAlignment="1">
      <alignment horizontal="center" vertical="center"/>
    </xf>
    <xf numFmtId="0" fontId="20" fillId="0" borderId="348" xfId="0" applyFont="1" applyBorder="1" applyAlignment="1">
      <alignment horizontal="left" vertical="center" wrapText="1" indent="1"/>
    </xf>
    <xf numFmtId="0" fontId="21" fillId="0" borderId="348" xfId="0" applyFont="1" applyBorder="1" applyAlignment="1">
      <alignment horizontal="left" vertical="center" wrapText="1" indent="1"/>
    </xf>
    <xf numFmtId="0" fontId="21" fillId="0" borderId="348" xfId="0" applyFont="1" applyBorder="1" applyAlignment="1">
      <alignment horizontal="center" vertical="center" wrapText="1"/>
    </xf>
    <xf numFmtId="1" fontId="29" fillId="0" borderId="214" xfId="0" applyNumberFormat="1" applyFont="1" applyBorder="1" applyAlignment="1">
      <alignment horizontal="center" vertical="center" wrapText="1"/>
    </xf>
    <xf numFmtId="0" fontId="21" fillId="0" borderId="214" xfId="0" applyFont="1" applyBorder="1" applyAlignment="1">
      <alignment horizontal="left" vertical="center" wrapText="1" indent="1"/>
    </xf>
    <xf numFmtId="0" fontId="21" fillId="0" borderId="258" xfId="0" applyFont="1" applyBorder="1" applyAlignment="1">
      <alignment horizontal="left" vertical="center" wrapText="1" indent="1"/>
    </xf>
    <xf numFmtId="39" fontId="61" fillId="0" borderId="213" xfId="0" applyNumberFormat="1" applyFont="1" applyBorder="1" applyAlignment="1">
      <alignment vertical="center"/>
    </xf>
    <xf numFmtId="39" fontId="62" fillId="0" borderId="309" xfId="0" applyNumberFormat="1" applyFont="1" applyBorder="1" applyAlignment="1">
      <alignment vertical="center"/>
    </xf>
    <xf numFmtId="0" fontId="63" fillId="0" borderId="324" xfId="0" applyFont="1" applyBorder="1" applyAlignment="1">
      <alignment horizontal="center" vertical="center"/>
    </xf>
    <xf numFmtId="39" fontId="33" fillId="0" borderId="58" xfId="0" applyNumberFormat="1" applyFont="1" applyFill="1" applyBorder="1" applyAlignment="1">
      <alignment vertical="center"/>
    </xf>
    <xf numFmtId="0" fontId="21" fillId="0" borderId="349" xfId="0" applyFont="1" applyBorder="1" applyAlignment="1">
      <alignment horizontal="left" vertical="center" wrapText="1" indent="1"/>
    </xf>
    <xf numFmtId="0" fontId="38" fillId="0" borderId="131" xfId="3" applyFont="1" applyBorder="1" applyAlignment="1">
      <alignment horizontal="center" vertical="center"/>
    </xf>
    <xf numFmtId="0" fontId="21" fillId="0" borderId="34" xfId="9" applyFont="1" applyFill="1" applyBorder="1" applyAlignment="1">
      <alignment horizontal="left" vertical="center" wrapText="1" indent="1"/>
    </xf>
    <xf numFmtId="0" fontId="21" fillId="0" borderId="96" xfId="9" applyFont="1" applyFill="1" applyBorder="1" applyAlignment="1">
      <alignment horizontal="left" vertical="center" wrapText="1" indent="1"/>
    </xf>
    <xf numFmtId="1" fontId="29" fillId="0" borderId="34" xfId="9" applyNumberFormat="1" applyFont="1" applyFill="1" applyBorder="1" applyAlignment="1">
      <alignment horizontal="center" vertical="center" wrapText="1"/>
    </xf>
    <xf numFmtId="0" fontId="19" fillId="0" borderId="111" xfId="9" applyFont="1" applyFill="1" applyBorder="1" applyAlignment="1">
      <alignment horizontal="center" vertical="center"/>
    </xf>
    <xf numFmtId="0" fontId="20" fillId="0" borderId="34" xfId="9" applyFont="1" applyFill="1" applyBorder="1" applyAlignment="1">
      <alignment horizontal="left" vertical="center" wrapText="1" indent="1"/>
    </xf>
    <xf numFmtId="0" fontId="21" fillId="0" borderId="34" xfId="7" applyFont="1" applyFill="1" applyBorder="1" applyAlignment="1">
      <alignment horizontal="left" vertical="center" wrapText="1" indent="1"/>
    </xf>
    <xf numFmtId="0" fontId="29" fillId="0" borderId="34" xfId="9" applyFont="1" applyFill="1" applyBorder="1" applyAlignment="1">
      <alignment horizontal="center" vertical="center" wrapText="1"/>
    </xf>
    <xf numFmtId="0" fontId="21" fillId="0" borderId="30" xfId="9" applyFont="1" applyFill="1" applyBorder="1" applyAlignment="1">
      <alignment horizontal="left" vertical="center" wrapText="1" indent="1"/>
    </xf>
    <xf numFmtId="0" fontId="12" fillId="0" borderId="0" xfId="0" applyFont="1" applyFill="1" applyAlignment="1" applyProtection="1">
      <alignment vertical="center"/>
      <protection locked="0"/>
    </xf>
    <xf numFmtId="0" fontId="21" fillId="0" borderId="35" xfId="7" applyFont="1" applyFill="1" applyBorder="1" applyAlignment="1">
      <alignment horizontal="left" vertical="center" wrapText="1" indent="1"/>
    </xf>
    <xf numFmtId="0" fontId="19" fillId="0" borderId="68"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24" fillId="0" borderId="30" xfId="9" applyFont="1" applyFill="1" applyBorder="1" applyAlignment="1">
      <alignment horizontal="center" vertical="center"/>
    </xf>
    <xf numFmtId="0" fontId="21" fillId="0" borderId="32" xfId="9" applyFont="1" applyFill="1" applyBorder="1" applyAlignment="1">
      <alignment horizontal="left" vertical="center" wrapText="1" indent="1"/>
    </xf>
    <xf numFmtId="0" fontId="21" fillId="0" borderId="69" xfId="7" applyFont="1" applyFill="1" applyBorder="1" applyAlignment="1">
      <alignment horizontal="left" vertical="center" wrapText="1" indent="1"/>
    </xf>
    <xf numFmtId="0" fontId="21" fillId="0" borderId="30" xfId="9" applyFont="1" applyFill="1" applyBorder="1" applyAlignment="1">
      <alignment horizontal="center" vertical="center" wrapText="1"/>
    </xf>
    <xf numFmtId="1" fontId="24" fillId="0" borderId="30" xfId="1" applyNumberFormat="1" applyFont="1" applyFill="1" applyBorder="1" applyAlignment="1">
      <alignment horizontal="center" vertical="center" wrapText="1"/>
    </xf>
    <xf numFmtId="0" fontId="21" fillId="0" borderId="100" xfId="7" applyFont="1" applyFill="1" applyBorder="1" applyAlignment="1">
      <alignment horizontal="left" vertical="center" wrapText="1" indent="1"/>
    </xf>
    <xf numFmtId="164" fontId="24" fillId="0" borderId="282" xfId="9" applyNumberFormat="1" applyFont="1" applyFill="1" applyBorder="1" applyAlignment="1">
      <alignment horizontal="right" vertical="center"/>
    </xf>
    <xf numFmtId="164" fontId="24" fillId="0" borderId="30" xfId="9" applyNumberFormat="1" applyFont="1" applyFill="1" applyBorder="1" applyAlignment="1">
      <alignment horizontal="right" vertical="center"/>
    </xf>
    <xf numFmtId="164" fontId="25" fillId="0" borderId="30" xfId="9" applyNumberFormat="1" applyFont="1" applyFill="1" applyBorder="1" applyAlignment="1">
      <alignment horizontal="right" vertical="center"/>
    </xf>
    <xf numFmtId="0" fontId="44" fillId="0" borderId="0" xfId="3" applyFont="1" applyAlignment="1">
      <alignment horizontal="center" vertical="top"/>
    </xf>
    <xf numFmtId="0" fontId="28" fillId="0" borderId="33" xfId="0" applyFont="1" applyFill="1" applyBorder="1" applyAlignment="1">
      <alignment horizontal="left" vertical="center" wrapText="1" indent="1"/>
    </xf>
    <xf numFmtId="0" fontId="28" fillId="0" borderId="40" xfId="0" applyFont="1" applyFill="1" applyBorder="1" applyAlignment="1">
      <alignment horizontal="left" vertical="center" wrapText="1" indent="1"/>
    </xf>
    <xf numFmtId="0" fontId="28" fillId="0" borderId="99" xfId="0" applyFont="1" applyFill="1" applyBorder="1" applyAlignment="1">
      <alignment horizontal="left" vertical="center" wrapText="1" indent="1"/>
    </xf>
    <xf numFmtId="0" fontId="24" fillId="0" borderId="40" xfId="0" applyFont="1" applyFill="1" applyBorder="1" applyAlignment="1">
      <alignment horizontal="center" vertical="center" wrapText="1"/>
    </xf>
    <xf numFmtId="0" fontId="24" fillId="0" borderId="99"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45" xfId="0" applyFont="1" applyFill="1" applyBorder="1" applyAlignment="1">
      <alignment horizontal="left" vertical="center" wrapText="1" indent="1"/>
    </xf>
    <xf numFmtId="0" fontId="28" fillId="0" borderId="45" xfId="0" applyFont="1" applyFill="1" applyBorder="1" applyAlignment="1">
      <alignment horizontal="center" vertical="center" wrapText="1"/>
    </xf>
    <xf numFmtId="0" fontId="28" fillId="0" borderId="39" xfId="0" applyFont="1" applyFill="1" applyBorder="1" applyAlignment="1">
      <alignment horizontal="left" vertical="center" wrapText="1" indent="1"/>
    </xf>
    <xf numFmtId="0" fontId="28" fillId="0" borderId="39" xfId="0" applyFont="1" applyFill="1" applyBorder="1" applyAlignment="1">
      <alignment horizontal="center" vertical="center" wrapText="1"/>
    </xf>
    <xf numFmtId="0" fontId="21" fillId="0" borderId="54" xfId="9" applyFont="1" applyFill="1" applyBorder="1" applyAlignment="1">
      <alignment horizontal="left" vertical="center" wrapText="1" indent="1"/>
    </xf>
    <xf numFmtId="0" fontId="21" fillId="0" borderId="34" xfId="7" applyFont="1" applyFill="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20" fillId="0" borderId="34" xfId="7" applyFont="1" applyFill="1" applyBorder="1" applyAlignment="1">
      <alignment horizontal="left" vertical="center" wrapText="1" indent="1"/>
    </xf>
    <xf numFmtId="39" fontId="29" fillId="0" borderId="34" xfId="9" applyNumberFormat="1" applyFont="1" applyFill="1" applyBorder="1" applyAlignment="1">
      <alignment vertical="center"/>
    </xf>
    <xf numFmtId="0" fontId="20" fillId="0" borderId="96" xfId="7" applyFont="1" applyFill="1" applyBorder="1" applyAlignment="1">
      <alignment horizontal="left" vertical="center" wrapText="1" indent="1"/>
    </xf>
    <xf numFmtId="0" fontId="21" fillId="0" borderId="96" xfId="7" applyFont="1" applyFill="1" applyBorder="1" applyAlignment="1">
      <alignment horizontal="left" vertical="center" wrapText="1" indent="1"/>
    </xf>
    <xf numFmtId="0" fontId="21" fillId="0" borderId="96" xfId="7" applyFont="1" applyFill="1" applyBorder="1" applyAlignment="1">
      <alignment horizontal="center" vertical="center"/>
    </xf>
    <xf numFmtId="39" fontId="33" fillId="0" borderId="34" xfId="9" applyNumberFormat="1" applyFont="1" applyFill="1" applyBorder="1" applyAlignment="1">
      <alignment vertical="center"/>
    </xf>
    <xf numFmtId="0" fontId="19" fillId="0" borderId="111" xfId="7" applyFont="1" applyFill="1" applyBorder="1" applyAlignment="1">
      <alignment horizontal="center" vertical="center"/>
    </xf>
    <xf numFmtId="0" fontId="19" fillId="0" borderId="113" xfId="7" applyFont="1" applyFill="1" applyBorder="1" applyAlignment="1">
      <alignment horizontal="center" vertical="center"/>
    </xf>
    <xf numFmtId="39" fontId="29" fillId="0" borderId="96" xfId="9" applyNumberFormat="1" applyFont="1" applyFill="1" applyBorder="1" applyAlignment="1">
      <alignment vertical="center"/>
    </xf>
    <xf numFmtId="39" fontId="33" fillId="0" borderId="96" xfId="9" applyNumberFormat="1" applyFont="1" applyFill="1" applyBorder="1" applyAlignment="1">
      <alignment vertical="center"/>
    </xf>
    <xf numFmtId="0" fontId="21" fillId="0" borderId="34" xfId="7" applyFont="1" applyFill="1" applyBorder="1" applyAlignment="1">
      <alignment horizontal="center" vertical="center" wrapText="1"/>
    </xf>
    <xf numFmtId="164" fontId="29" fillId="0" borderId="34" xfId="9" applyNumberFormat="1" applyFont="1" applyFill="1" applyBorder="1" applyAlignment="1">
      <alignment vertical="center"/>
    </xf>
    <xf numFmtId="164" fontId="33" fillId="0" borderId="34" xfId="9" applyNumberFormat="1" applyFont="1" applyFill="1" applyBorder="1" applyAlignment="1">
      <alignment vertical="center"/>
    </xf>
    <xf numFmtId="0" fontId="21" fillId="0" borderId="97" xfId="9" applyFont="1" applyFill="1" applyBorder="1" applyAlignment="1">
      <alignment horizontal="left" vertical="center" wrapText="1" indent="1"/>
    </xf>
    <xf numFmtId="0" fontId="28" fillId="0" borderId="30" xfId="3" applyFont="1" applyFill="1" applyBorder="1" applyAlignment="1">
      <alignment vertical="center"/>
    </xf>
    <xf numFmtId="0" fontId="28" fillId="0" borderId="0" xfId="3" applyFont="1"/>
    <xf numFmtId="0" fontId="28" fillId="0" borderId="110" xfId="3" applyFont="1" applyFill="1" applyBorder="1" applyAlignment="1">
      <alignment horizontal="center" vertical="center" wrapText="1"/>
    </xf>
    <xf numFmtId="0" fontId="28" fillId="0" borderId="0" xfId="3" applyFont="1" applyAlignment="1">
      <alignment horizontal="center"/>
    </xf>
    <xf numFmtId="0" fontId="32" fillId="0" borderId="42" xfId="3" applyFont="1" applyFill="1" applyBorder="1" applyAlignment="1">
      <alignment horizontal="center" vertical="center"/>
    </xf>
    <xf numFmtId="0" fontId="32" fillId="0" borderId="0" xfId="3" applyFont="1" applyAlignment="1"/>
    <xf numFmtId="0" fontId="28" fillId="0" borderId="0" xfId="0" applyFont="1" applyAlignment="1">
      <alignment horizontal="left" vertical="center" wrapText="1" indent="1"/>
    </xf>
    <xf numFmtId="0" fontId="32" fillId="0" borderId="44" xfId="3" applyFont="1" applyFill="1" applyBorder="1" applyAlignment="1">
      <alignment horizontal="center" vertical="center"/>
    </xf>
    <xf numFmtId="0" fontId="28" fillId="0" borderId="40" xfId="3" applyFont="1" applyBorder="1" applyAlignment="1">
      <alignment horizontal="center"/>
    </xf>
    <xf numFmtId="0" fontId="28" fillId="0" borderId="40" xfId="3" applyFont="1" applyBorder="1"/>
    <xf numFmtId="0" fontId="24" fillId="0" borderId="40" xfId="3" applyFont="1" applyBorder="1" applyAlignment="1">
      <alignment horizontal="center"/>
    </xf>
    <xf numFmtId="12" fontId="93" fillId="8" borderId="40" xfId="3" applyNumberFormat="1" applyFont="1" applyFill="1" applyBorder="1" applyAlignment="1">
      <alignment horizontal="left" vertical="center"/>
    </xf>
    <xf numFmtId="39" fontId="24" fillId="0" borderId="34" xfId="0" applyNumberFormat="1" applyFont="1" applyBorder="1" applyAlignment="1">
      <alignment horizontal="right" vertical="center"/>
    </xf>
    <xf numFmtId="39" fontId="24" fillId="0" borderId="34" xfId="3" applyNumberFormat="1" applyFont="1" applyFill="1" applyBorder="1" applyAlignment="1">
      <alignment horizontal="right" vertical="center"/>
    </xf>
    <xf numFmtId="39" fontId="25" fillId="0" borderId="34" xfId="3" applyNumberFormat="1" applyFont="1" applyFill="1" applyBorder="1" applyAlignment="1">
      <alignment horizontal="right" vertical="center"/>
    </xf>
    <xf numFmtId="39" fontId="29" fillId="0" borderId="40" xfId="0" applyNumberFormat="1" applyFont="1" applyBorder="1" applyAlignment="1">
      <alignment horizontal="right" vertical="center"/>
    </xf>
    <xf numFmtId="39" fontId="24" fillId="0" borderId="40" xfId="3" applyNumberFormat="1" applyFont="1" applyBorder="1" applyAlignment="1">
      <alignment horizontal="right" vertical="center"/>
    </xf>
    <xf numFmtId="39" fontId="24" fillId="0" borderId="40" xfId="3" applyNumberFormat="1" applyFont="1" applyFill="1" applyBorder="1" applyAlignment="1">
      <alignment horizontal="right" vertical="center" wrapText="1"/>
    </xf>
    <xf numFmtId="39" fontId="25" fillId="0" borderId="40" xfId="3" applyNumberFormat="1" applyFont="1" applyFill="1" applyBorder="1" applyAlignment="1">
      <alignment horizontal="right" vertical="center" wrapText="1"/>
    </xf>
    <xf numFmtId="39" fontId="24" fillId="0" borderId="39" xfId="3" applyNumberFormat="1" applyFont="1" applyFill="1" applyBorder="1" applyAlignment="1">
      <alignment horizontal="right" vertical="center" wrapText="1"/>
    </xf>
    <xf numFmtId="39" fontId="24" fillId="0" borderId="49" xfId="3" applyNumberFormat="1" applyFont="1" applyBorder="1" applyAlignment="1">
      <alignment horizontal="right" vertical="center"/>
    </xf>
    <xf numFmtId="0" fontId="27" fillId="0" borderId="40" xfId="3" applyFont="1" applyBorder="1" applyAlignment="1">
      <alignment horizontal="left" vertical="center" indent="1"/>
    </xf>
    <xf numFmtId="0" fontId="32" fillId="0" borderId="42" xfId="3" applyFont="1" applyFill="1" applyBorder="1" applyAlignment="1">
      <alignment horizontal="left" vertical="center"/>
    </xf>
    <xf numFmtId="164" fontId="30" fillId="0" borderId="40" xfId="9" applyNumberFormat="1" applyFont="1" applyFill="1" applyBorder="1" applyAlignment="1">
      <alignment horizontal="center" vertical="center" wrapText="1"/>
    </xf>
    <xf numFmtId="164" fontId="51" fillId="0" borderId="40" xfId="3" applyNumberFormat="1" applyFont="1" applyFill="1" applyBorder="1" applyAlignment="1">
      <alignment vertical="center"/>
    </xf>
    <xf numFmtId="164" fontId="1" fillId="0" borderId="0" xfId="3" applyNumberFormat="1" applyFill="1"/>
    <xf numFmtId="164" fontId="25" fillId="0" borderId="34" xfId="3" applyNumberFormat="1" applyFont="1" applyFill="1" applyBorder="1" applyAlignment="1">
      <alignment vertical="center"/>
    </xf>
    <xf numFmtId="164" fontId="25" fillId="0" borderId="58" xfId="3" applyNumberFormat="1" applyFont="1" applyFill="1" applyBorder="1" applyAlignment="1">
      <alignment vertical="center"/>
    </xf>
    <xf numFmtId="0" fontId="32" fillId="0" borderId="58" xfId="0" applyFont="1" applyFill="1" applyBorder="1" applyAlignment="1">
      <alignment horizontal="center" vertical="center"/>
    </xf>
    <xf numFmtId="0" fontId="27" fillId="0" borderId="58" xfId="0" applyFont="1" applyFill="1" applyBorder="1" applyAlignment="1">
      <alignment horizontal="left" vertical="center" wrapText="1"/>
    </xf>
    <xf numFmtId="0" fontId="27" fillId="0" borderId="58" xfId="0" applyFont="1" applyFill="1" applyBorder="1" applyAlignment="1">
      <alignment horizontal="left" vertical="center" wrapText="1" indent="1"/>
    </xf>
    <xf numFmtId="0" fontId="32" fillId="0" borderId="3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27" fillId="0" borderId="30" xfId="0" applyFont="1" applyFill="1" applyBorder="1" applyAlignment="1">
      <alignment horizontal="left" vertical="center" wrapText="1"/>
    </xf>
    <xf numFmtId="4" fontId="1" fillId="0" borderId="0" xfId="3" applyNumberFormat="1" applyFill="1"/>
    <xf numFmtId="0" fontId="0" fillId="0" borderId="0" xfId="3" applyFont="1"/>
    <xf numFmtId="164" fontId="24" fillId="0" borderId="0" xfId="12" applyNumberFormat="1" applyFont="1" applyBorder="1" applyAlignment="1" applyProtection="1">
      <alignment vertical="center"/>
      <protection locked="0"/>
    </xf>
    <xf numFmtId="165" fontId="2" fillId="0" borderId="0" xfId="3" applyNumberFormat="1" applyFont="1"/>
    <xf numFmtId="165" fontId="31" fillId="0" borderId="58" xfId="3" applyNumberFormat="1" applyFont="1" applyFill="1" applyBorder="1" applyAlignment="1">
      <alignment horizontal="center" vertical="center"/>
    </xf>
    <xf numFmtId="0" fontId="21" fillId="8" borderId="58" xfId="7" applyFont="1" applyFill="1" applyBorder="1" applyAlignment="1">
      <alignment horizontal="left" vertical="center" wrapText="1" indent="1"/>
    </xf>
    <xf numFmtId="0" fontId="109" fillId="0" borderId="58" xfId="9" applyFont="1" applyFill="1" applyBorder="1" applyAlignment="1">
      <alignment horizontal="left" vertical="center" wrapText="1" indent="1"/>
    </xf>
    <xf numFmtId="1" fontId="29" fillId="8" borderId="58" xfId="9" applyNumberFormat="1" applyFont="1" applyFill="1" applyBorder="1" applyAlignment="1">
      <alignment horizontal="center" vertical="center" wrapText="1"/>
    </xf>
    <xf numFmtId="0" fontId="29" fillId="8" borderId="58" xfId="9" applyFont="1" applyFill="1" applyBorder="1" applyAlignment="1">
      <alignment horizontal="center" vertical="center" wrapText="1"/>
    </xf>
    <xf numFmtId="0" fontId="109" fillId="8" borderId="58" xfId="9" applyFont="1" applyFill="1" applyBorder="1" applyAlignment="1">
      <alignment horizontal="left" vertical="center" wrapText="1" indent="1"/>
    </xf>
    <xf numFmtId="0" fontId="109" fillId="0" borderId="57" xfId="9" applyFont="1" applyFill="1" applyBorder="1" applyAlignment="1">
      <alignment horizontal="left" vertical="center" wrapText="1" indent="1"/>
    </xf>
    <xf numFmtId="0" fontId="21" fillId="8" borderId="58" xfId="9" applyFont="1" applyFill="1" applyBorder="1" applyAlignment="1">
      <alignment horizontal="left" vertical="center" wrapText="1" indent="1"/>
    </xf>
    <xf numFmtId="49" fontId="27" fillId="0" borderId="58" xfId="0" applyNumberFormat="1" applyFont="1" applyFill="1" applyBorder="1" applyAlignment="1">
      <alignment horizontal="left" vertical="center" wrapText="1" indent="1"/>
    </xf>
    <xf numFmtId="1" fontId="23" fillId="0" borderId="58" xfId="0" applyNumberFormat="1" applyFont="1" applyFill="1" applyBorder="1" applyAlignment="1">
      <alignment horizontal="left" vertical="center" wrapText="1" indent="1"/>
    </xf>
    <xf numFmtId="0" fontId="21" fillId="0" borderId="82" xfId="9" applyFont="1" applyFill="1" applyBorder="1" applyAlignment="1">
      <alignment horizontal="left" vertical="center" wrapText="1" indent="1"/>
    </xf>
    <xf numFmtId="0" fontId="1" fillId="0" borderId="43" xfId="3" applyFill="1" applyBorder="1"/>
    <xf numFmtId="0" fontId="21" fillId="0" borderId="110" xfId="3" applyFont="1" applyFill="1" applyBorder="1" applyAlignment="1">
      <alignment horizontal="center" vertical="center" wrapText="1"/>
    </xf>
    <xf numFmtId="165" fontId="21" fillId="0" borderId="110" xfId="3" applyNumberFormat="1" applyFont="1" applyFill="1" applyBorder="1" applyAlignment="1">
      <alignment horizontal="center" vertical="center" wrapText="1"/>
    </xf>
    <xf numFmtId="49" fontId="21" fillId="0" borderId="110" xfId="9" applyNumberFormat="1" applyFont="1" applyFill="1" applyBorder="1" applyAlignment="1">
      <alignment horizontal="center" vertical="center"/>
    </xf>
    <xf numFmtId="164" fontId="1" fillId="0" borderId="40" xfId="3" applyNumberFormat="1" applyFill="1" applyBorder="1"/>
    <xf numFmtId="0" fontId="1" fillId="0" borderId="0" xfId="3" applyFill="1" applyBorder="1"/>
    <xf numFmtId="165" fontId="1" fillId="0" borderId="0" xfId="3" applyNumberFormat="1" applyFill="1" applyBorder="1"/>
    <xf numFmtId="0" fontId="15" fillId="7" borderId="26" xfId="7" applyFont="1" applyFill="1" applyBorder="1" applyAlignment="1" applyProtection="1">
      <alignment horizontal="center" vertical="center" wrapText="1"/>
      <protection locked="0"/>
    </xf>
    <xf numFmtId="0" fontId="26" fillId="0" borderId="0" xfId="4" applyFont="1" applyFill="1" applyAlignment="1">
      <alignment vertical="center" wrapText="1"/>
    </xf>
    <xf numFmtId="0" fontId="9" fillId="0" borderId="0" xfId="4" applyFill="1" applyAlignment="1">
      <alignment horizontal="left" vertical="center" wrapText="1"/>
    </xf>
    <xf numFmtId="0" fontId="110" fillId="0" borderId="0" xfId="20" applyFont="1" applyAlignment="1"/>
    <xf numFmtId="49" fontId="32" fillId="22" borderId="178" xfId="20" applyNumberFormat="1" applyFont="1" applyFill="1" applyBorder="1" applyAlignment="1">
      <alignment horizontal="center" vertical="center"/>
    </xf>
    <xf numFmtId="0" fontId="28" fillId="22" borderId="178" xfId="20" applyFont="1" applyFill="1" applyBorder="1" applyAlignment="1">
      <alignment horizontal="center" vertical="center"/>
    </xf>
    <xf numFmtId="0" fontId="24" fillId="22" borderId="178" xfId="20" applyFont="1" applyFill="1" applyBorder="1" applyAlignment="1">
      <alignment horizontal="center" vertical="center" wrapText="1"/>
    </xf>
    <xf numFmtId="0" fontId="28" fillId="22" borderId="178" xfId="20" applyFont="1" applyFill="1" applyBorder="1" applyAlignment="1">
      <alignment horizontal="center" vertical="center" wrapText="1"/>
    </xf>
    <xf numFmtId="39" fontId="24" fillId="22" borderId="178" xfId="20" applyNumberFormat="1" applyFont="1" applyFill="1" applyBorder="1" applyAlignment="1">
      <alignment vertical="center"/>
    </xf>
    <xf numFmtId="39" fontId="24" fillId="22" borderId="178" xfId="20" applyNumberFormat="1" applyFont="1" applyFill="1" applyBorder="1" applyAlignment="1">
      <alignment horizontal="right" vertical="center"/>
    </xf>
    <xf numFmtId="39" fontId="25" fillId="0" borderId="178" xfId="20" applyNumberFormat="1" applyFont="1" applyBorder="1" applyAlignment="1">
      <alignment horizontal="right" vertical="center"/>
    </xf>
    <xf numFmtId="0" fontId="28" fillId="0" borderId="178" xfId="20" applyFont="1" applyBorder="1" applyAlignment="1">
      <alignment horizontal="center" vertical="center" wrapText="1"/>
    </xf>
    <xf numFmtId="0" fontId="65" fillId="0" borderId="178" xfId="20" applyFont="1" applyBorder="1" applyAlignment="1">
      <alignment horizontal="center" vertical="center" wrapText="1"/>
    </xf>
    <xf numFmtId="49" fontId="32" fillId="22" borderId="143" xfId="20" applyNumberFormat="1" applyFont="1" applyFill="1" applyBorder="1" applyAlignment="1">
      <alignment horizontal="center" vertical="center"/>
    </xf>
    <xf numFmtId="0" fontId="28" fillId="22" borderId="150" xfId="20" applyFont="1" applyFill="1" applyBorder="1" applyAlignment="1">
      <alignment horizontal="center" vertical="center"/>
    </xf>
    <xf numFmtId="0" fontId="24" fillId="22" borderId="150" xfId="20" applyFont="1" applyFill="1" applyBorder="1" applyAlignment="1">
      <alignment horizontal="center" vertical="center" wrapText="1"/>
    </xf>
    <xf numFmtId="0" fontId="28" fillId="22" borderId="150" xfId="20" applyFont="1" applyFill="1" applyBorder="1" applyAlignment="1">
      <alignment horizontal="center" vertical="center" wrapText="1"/>
    </xf>
    <xf numFmtId="39" fontId="24" fillId="22" borderId="150" xfId="20" applyNumberFormat="1" applyFont="1" applyFill="1" applyBorder="1" applyAlignment="1">
      <alignment vertical="center"/>
    </xf>
    <xf numFmtId="39" fontId="24" fillId="22" borderId="150" xfId="20" applyNumberFormat="1" applyFont="1" applyFill="1" applyBorder="1" applyAlignment="1">
      <alignment horizontal="right" vertical="center"/>
    </xf>
    <xf numFmtId="39" fontId="25" fillId="22" borderId="150" xfId="20" applyNumberFormat="1" applyFont="1" applyFill="1" applyBorder="1" applyAlignment="1">
      <alignment horizontal="right" vertical="center"/>
    </xf>
    <xf numFmtId="0" fontId="28" fillId="0" borderId="150" xfId="20" applyFont="1" applyBorder="1" applyAlignment="1">
      <alignment horizontal="center" vertical="center" wrapText="1"/>
    </xf>
    <xf numFmtId="0" fontId="65" fillId="0" borderId="150" xfId="20" applyFont="1" applyBorder="1" applyAlignment="1">
      <alignment horizontal="center" vertical="center" wrapText="1"/>
    </xf>
    <xf numFmtId="0" fontId="32" fillId="0" borderId="150" xfId="20" applyFont="1" applyBorder="1" applyAlignment="1">
      <alignment horizontal="center" vertical="center"/>
    </xf>
    <xf numFmtId="0" fontId="28" fillId="0" borderId="150" xfId="20" applyFont="1" applyBorder="1" applyAlignment="1">
      <alignment horizontal="center" vertical="center"/>
    </xf>
    <xf numFmtId="0" fontId="24" fillId="0" borderId="150" xfId="20" applyFont="1" applyBorder="1" applyAlignment="1">
      <alignment horizontal="center" vertical="center" wrapText="1"/>
    </xf>
    <xf numFmtId="39" fontId="24" fillId="0" borderId="150" xfId="20" applyNumberFormat="1" applyFont="1" applyBorder="1" applyAlignment="1">
      <alignment vertical="center"/>
    </xf>
    <xf numFmtId="39" fontId="24" fillId="0" borderId="150" xfId="20" applyNumberFormat="1" applyFont="1" applyBorder="1" applyAlignment="1">
      <alignment horizontal="right" vertical="center"/>
    </xf>
    <xf numFmtId="39" fontId="25" fillId="0" borderId="150" xfId="20" applyNumberFormat="1" applyFont="1" applyBorder="1" applyAlignment="1">
      <alignment horizontal="right" vertical="center"/>
    </xf>
    <xf numFmtId="0" fontId="24" fillId="22" borderId="143" xfId="20" applyFont="1" applyFill="1" applyBorder="1" applyAlignment="1">
      <alignment horizontal="center" vertical="center" wrapText="1"/>
    </xf>
    <xf numFmtId="0" fontId="28" fillId="22" borderId="143" xfId="20" applyFont="1" applyFill="1" applyBorder="1" applyAlignment="1">
      <alignment horizontal="center" vertical="center" wrapText="1"/>
    </xf>
    <xf numFmtId="39" fontId="24" fillId="24" borderId="143" xfId="20" applyNumberFormat="1" applyFont="1" applyFill="1" applyBorder="1" applyAlignment="1">
      <alignment vertical="center"/>
    </xf>
    <xf numFmtId="39" fontId="24" fillId="22" borderId="143" xfId="20" applyNumberFormat="1" applyFont="1" applyFill="1" applyBorder="1" applyAlignment="1">
      <alignment horizontal="right" vertical="center"/>
    </xf>
    <xf numFmtId="39" fontId="25" fillId="22" borderId="143" xfId="20" applyNumberFormat="1" applyFont="1" applyFill="1" applyBorder="1" applyAlignment="1">
      <alignment horizontal="right" vertical="center"/>
    </xf>
    <xf numFmtId="0" fontId="28" fillId="0" borderId="143" xfId="20" applyFont="1" applyBorder="1" applyAlignment="1">
      <alignment horizontal="center" vertical="center" wrapText="1"/>
    </xf>
    <xf numFmtId="39" fontId="24" fillId="22" borderId="143" xfId="20" applyNumberFormat="1" applyFont="1" applyFill="1" applyBorder="1" applyAlignment="1">
      <alignment vertical="center"/>
    </xf>
    <xf numFmtId="49" fontId="28" fillId="0" borderId="150" xfId="20" applyNumberFormat="1" applyFont="1" applyBorder="1" applyAlignment="1">
      <alignment horizontal="center" vertical="center"/>
    </xf>
    <xf numFmtId="49" fontId="32" fillId="23" borderId="143" xfId="20" applyNumberFormat="1" applyFont="1" applyFill="1" applyBorder="1" applyAlignment="1">
      <alignment horizontal="center" vertical="center"/>
    </xf>
    <xf numFmtId="39" fontId="25" fillId="23" borderId="143" xfId="20" applyNumberFormat="1" applyFont="1" applyFill="1" applyBorder="1" applyAlignment="1">
      <alignment horizontal="right" vertical="center"/>
    </xf>
    <xf numFmtId="39" fontId="25" fillId="0" borderId="143" xfId="20" applyNumberFormat="1" applyFont="1" applyBorder="1" applyAlignment="1">
      <alignment horizontal="right" vertical="center"/>
    </xf>
    <xf numFmtId="49" fontId="32" fillId="22" borderId="153" xfId="20" applyNumberFormat="1" applyFont="1" applyFill="1" applyBorder="1" applyAlignment="1">
      <alignment horizontal="center" vertical="center"/>
    </xf>
    <xf numFmtId="0" fontId="28" fillId="22" borderId="155" xfId="20" applyFont="1" applyFill="1" applyBorder="1" applyAlignment="1">
      <alignment horizontal="center" vertical="center"/>
    </xf>
    <xf numFmtId="0" fontId="24" fillId="22" borderId="153" xfId="20" applyFont="1" applyFill="1" applyBorder="1" applyAlignment="1">
      <alignment horizontal="center" vertical="center" wrapText="1"/>
    </xf>
    <xf numFmtId="0" fontId="28" fillId="0" borderId="153" xfId="20" applyFont="1" applyBorder="1" applyAlignment="1">
      <alignment horizontal="center" vertical="center" wrapText="1"/>
    </xf>
    <xf numFmtId="39" fontId="24" fillId="22" borderId="155" xfId="20" applyNumberFormat="1" applyFont="1" applyFill="1" applyBorder="1" applyAlignment="1">
      <alignment vertical="center"/>
    </xf>
    <xf numFmtId="39" fontId="24" fillId="22" borderId="155" xfId="20" applyNumberFormat="1" applyFont="1" applyFill="1" applyBorder="1" applyAlignment="1">
      <alignment horizontal="right" vertical="center"/>
    </xf>
    <xf numFmtId="39" fontId="25" fillId="0" borderId="153" xfId="20" applyNumberFormat="1" applyFont="1" applyBorder="1" applyAlignment="1">
      <alignment horizontal="right" vertical="center"/>
    </xf>
    <xf numFmtId="0" fontId="28" fillId="22" borderId="143" xfId="20" applyFont="1" applyFill="1" applyBorder="1" applyAlignment="1">
      <alignment horizontal="center" vertical="center"/>
    </xf>
    <xf numFmtId="49" fontId="28" fillId="0" borderId="143" xfId="20" applyNumberFormat="1" applyFont="1" applyBorder="1" applyAlignment="1">
      <alignment horizontal="center" vertical="center"/>
    </xf>
    <xf numFmtId="0" fontId="28" fillId="22" borderId="155" xfId="20" applyFont="1" applyFill="1" applyBorder="1" applyAlignment="1">
      <alignment horizontal="center" vertical="center" wrapText="1"/>
    </xf>
    <xf numFmtId="39" fontId="24" fillId="22" borderId="153" xfId="20" applyNumberFormat="1" applyFont="1" applyFill="1" applyBorder="1" applyAlignment="1">
      <alignment vertical="center"/>
    </xf>
    <xf numFmtId="39" fontId="24" fillId="22" borderId="153" xfId="20" applyNumberFormat="1" applyFont="1" applyFill="1" applyBorder="1" applyAlignment="1">
      <alignment horizontal="right" vertical="center"/>
    </xf>
    <xf numFmtId="39" fontId="25" fillId="22" borderId="153" xfId="20" applyNumberFormat="1" applyFont="1" applyFill="1" applyBorder="1" applyAlignment="1">
      <alignment horizontal="right" vertical="center"/>
    </xf>
    <xf numFmtId="49" fontId="28" fillId="0" borderId="144" xfId="20" applyNumberFormat="1" applyFont="1" applyBorder="1" applyAlignment="1">
      <alignment horizontal="center" vertical="center"/>
    </xf>
    <xf numFmtId="0" fontId="32" fillId="22" borderId="150" xfId="20" applyFont="1" applyFill="1" applyBorder="1" applyAlignment="1">
      <alignment horizontal="center" vertical="center"/>
    </xf>
    <xf numFmtId="39" fontId="24" fillId="24" borderId="150" xfId="20" applyNumberFormat="1" applyFont="1" applyFill="1" applyBorder="1" applyAlignment="1">
      <alignment vertical="center"/>
    </xf>
    <xf numFmtId="39" fontId="24" fillId="0" borderId="143" xfId="20" applyNumberFormat="1" applyFont="1" applyBorder="1" applyAlignment="1">
      <alignment horizontal="right" vertical="center"/>
    </xf>
    <xf numFmtId="0" fontId="32" fillId="22" borderId="155" xfId="20" applyFont="1" applyFill="1" applyBorder="1" applyAlignment="1">
      <alignment horizontal="center" vertical="center"/>
    </xf>
    <xf numFmtId="0" fontId="24" fillId="22" borderId="155" xfId="20" applyFont="1" applyFill="1" applyBorder="1" applyAlignment="1">
      <alignment horizontal="center" vertical="center" wrapText="1"/>
    </xf>
    <xf numFmtId="39" fontId="25" fillId="22" borderId="155" xfId="20" applyNumberFormat="1" applyFont="1" applyFill="1" applyBorder="1" applyAlignment="1">
      <alignment horizontal="right" vertical="center"/>
    </xf>
    <xf numFmtId="0" fontId="28" fillId="0" borderId="155" xfId="20" applyFont="1" applyBorder="1" applyAlignment="1">
      <alignment horizontal="center" vertical="center" wrapText="1"/>
    </xf>
    <xf numFmtId="49" fontId="28" fillId="0" borderId="153" xfId="20" applyNumberFormat="1" applyFont="1" applyBorder="1" applyAlignment="1">
      <alignment horizontal="center" vertical="center"/>
    </xf>
    <xf numFmtId="0" fontId="32" fillId="22" borderId="144" xfId="20" applyFont="1" applyFill="1" applyBorder="1" applyAlignment="1">
      <alignment horizontal="center" vertical="center"/>
    </xf>
    <xf numFmtId="0" fontId="24" fillId="22" borderId="144" xfId="20" applyFont="1" applyFill="1" applyBorder="1" applyAlignment="1">
      <alignment horizontal="center" vertical="center" wrapText="1"/>
    </xf>
    <xf numFmtId="0" fontId="28" fillId="22" borderId="144" xfId="20" applyFont="1" applyFill="1" applyBorder="1" applyAlignment="1">
      <alignment horizontal="center" vertical="center" wrapText="1"/>
    </xf>
    <xf numFmtId="39" fontId="24" fillId="22" borderId="144" xfId="20" applyNumberFormat="1" applyFont="1" applyFill="1" applyBorder="1" applyAlignment="1">
      <alignment vertical="center"/>
    </xf>
    <xf numFmtId="39" fontId="24" fillId="22" borderId="144" xfId="20" applyNumberFormat="1" applyFont="1" applyFill="1" applyBorder="1" applyAlignment="1">
      <alignment horizontal="right" vertical="center"/>
    </xf>
    <xf numFmtId="0" fontId="28" fillId="22" borderId="215" xfId="20" applyFont="1" applyFill="1" applyBorder="1" applyAlignment="1">
      <alignment horizontal="center" vertical="center"/>
    </xf>
    <xf numFmtId="39" fontId="24" fillId="22" borderId="168" xfId="20" applyNumberFormat="1" applyFont="1" applyFill="1" applyBorder="1" applyAlignment="1">
      <alignment horizontal="right" vertical="center"/>
    </xf>
    <xf numFmtId="39" fontId="25" fillId="22" borderId="215" xfId="20" applyNumberFormat="1" applyFont="1" applyFill="1" applyBorder="1" applyAlignment="1">
      <alignment horizontal="right" vertical="center"/>
    </xf>
    <xf numFmtId="0" fontId="65" fillId="0" borderId="143" xfId="20" applyFont="1" applyBorder="1" applyAlignment="1">
      <alignment horizontal="center" vertical="center" wrapText="1"/>
    </xf>
    <xf numFmtId="49" fontId="28" fillId="0" borderId="168" xfId="20" applyNumberFormat="1" applyFont="1" applyBorder="1" applyAlignment="1">
      <alignment horizontal="center" vertical="center"/>
    </xf>
    <xf numFmtId="0" fontId="28" fillId="0" borderId="144" xfId="20" applyFont="1" applyBorder="1" applyAlignment="1">
      <alignment horizontal="center" vertical="center" wrapText="1"/>
    </xf>
    <xf numFmtId="0" fontId="28" fillId="22" borderId="0" xfId="20" applyFont="1" applyFill="1" applyBorder="1" applyAlignment="1">
      <alignment horizontal="center" vertical="center"/>
    </xf>
    <xf numFmtId="0" fontId="28" fillId="22" borderId="168" xfId="20" applyFont="1" applyFill="1" applyBorder="1" applyAlignment="1">
      <alignment horizontal="center" vertical="center"/>
    </xf>
    <xf numFmtId="49" fontId="28" fillId="0" borderId="155" xfId="20" applyNumberFormat="1" applyFont="1" applyBorder="1" applyAlignment="1">
      <alignment horizontal="center" vertical="center"/>
    </xf>
    <xf numFmtId="0" fontId="28" fillId="0" borderId="144" xfId="20" applyFont="1" applyBorder="1" applyAlignment="1">
      <alignment horizontal="center" vertical="center"/>
    </xf>
    <xf numFmtId="0" fontId="24" fillId="0" borderId="144" xfId="20" applyFont="1" applyBorder="1" applyAlignment="1">
      <alignment horizontal="center" vertical="center" wrapText="1"/>
    </xf>
    <xf numFmtId="39" fontId="24" fillId="0" borderId="144" xfId="20" applyNumberFormat="1" applyFont="1" applyBorder="1" applyAlignment="1">
      <alignment vertical="center"/>
    </xf>
    <xf numFmtId="1" fontId="32" fillId="22" borderId="354" xfId="20" applyNumberFormat="1" applyFont="1" applyFill="1" applyBorder="1" applyAlignment="1">
      <alignment horizontal="center" vertical="center"/>
    </xf>
    <xf numFmtId="0" fontId="32" fillId="23" borderId="150" xfId="20" applyFont="1" applyFill="1" applyBorder="1" applyAlignment="1">
      <alignment horizontal="center" vertical="center"/>
    </xf>
    <xf numFmtId="39" fontId="25" fillId="23" borderId="150" xfId="20" applyNumberFormat="1" applyFont="1" applyFill="1" applyBorder="1" applyAlignment="1">
      <alignment horizontal="right" vertical="center"/>
    </xf>
    <xf numFmtId="0" fontId="32" fillId="0" borderId="150" xfId="20" applyFont="1" applyFill="1" applyBorder="1" applyAlignment="1">
      <alignment horizontal="center" vertical="center"/>
    </xf>
    <xf numFmtId="0" fontId="21" fillId="0" borderId="33" xfId="20" applyFont="1" applyFill="1" applyBorder="1" applyAlignment="1">
      <alignment horizontal="left" vertical="center" wrapText="1" indent="1"/>
    </xf>
    <xf numFmtId="39" fontId="25" fillId="0" borderId="150" xfId="20" applyNumberFormat="1" applyFont="1" applyFill="1" applyBorder="1" applyAlignment="1">
      <alignment horizontal="right" vertical="center"/>
    </xf>
    <xf numFmtId="1" fontId="32" fillId="22" borderId="150" xfId="20" applyNumberFormat="1" applyFont="1" applyFill="1" applyBorder="1" applyAlignment="1">
      <alignment horizontal="center" vertical="center"/>
    </xf>
    <xf numFmtId="49" fontId="28" fillId="22" borderId="150" xfId="20" applyNumberFormat="1" applyFont="1" applyFill="1" applyBorder="1" applyAlignment="1">
      <alignment horizontal="center" vertical="center"/>
    </xf>
    <xf numFmtId="1" fontId="26" fillId="22" borderId="150" xfId="20" applyNumberFormat="1" applyFont="1" applyFill="1" applyBorder="1" applyAlignment="1">
      <alignment horizontal="center" vertical="center"/>
    </xf>
    <xf numFmtId="0" fontId="32" fillId="22" borderId="143" xfId="20" applyFont="1" applyFill="1" applyBorder="1" applyAlignment="1">
      <alignment horizontal="center" vertical="center"/>
    </xf>
    <xf numFmtId="0" fontId="32" fillId="0" borderId="355" xfId="20" applyFont="1" applyFill="1" applyBorder="1" applyAlignment="1">
      <alignment horizontal="center" vertical="center"/>
    </xf>
    <xf numFmtId="0" fontId="28" fillId="0" borderId="356" xfId="20" applyFont="1" applyFill="1" applyBorder="1" applyAlignment="1">
      <alignment horizontal="left" vertical="center"/>
    </xf>
    <xf numFmtId="1" fontId="24" fillId="0" borderId="356" xfId="20" applyNumberFormat="1" applyFont="1" applyFill="1" applyBorder="1" applyAlignment="1">
      <alignment horizontal="center" vertical="center" wrapText="1"/>
    </xf>
    <xf numFmtId="0" fontId="24" fillId="0" borderId="356" xfId="20" applyFont="1" applyFill="1" applyBorder="1" applyAlignment="1">
      <alignment horizontal="center" vertical="center" wrapText="1"/>
    </xf>
    <xf numFmtId="39" fontId="24" fillId="0" borderId="357" xfId="20" applyNumberFormat="1" applyFont="1" applyBorder="1" applyAlignment="1">
      <alignment vertical="center"/>
    </xf>
    <xf numFmtId="39" fontId="24" fillId="0" borderId="356" xfId="20" applyNumberFormat="1" applyFont="1" applyBorder="1" applyAlignment="1">
      <alignment vertical="center"/>
    </xf>
    <xf numFmtId="39" fontId="25" fillId="0" borderId="356" xfId="20" applyNumberFormat="1" applyFont="1" applyBorder="1" applyAlignment="1">
      <alignment vertical="center"/>
    </xf>
    <xf numFmtId="0" fontId="32" fillId="0" borderId="356" xfId="20" applyFont="1" applyBorder="1" applyAlignment="1">
      <alignment horizontal="center" vertical="center"/>
    </xf>
    <xf numFmtId="0" fontId="28" fillId="22" borderId="356" xfId="20" applyFont="1" applyFill="1" applyBorder="1" applyAlignment="1">
      <alignment horizontal="center" vertical="center"/>
    </xf>
    <xf numFmtId="0" fontId="24" fillId="0" borderId="356" xfId="20" applyFont="1" applyBorder="1" applyAlignment="1">
      <alignment horizontal="center" vertical="center" wrapText="1"/>
    </xf>
    <xf numFmtId="0" fontId="28" fillId="0" borderId="356" xfId="20" applyFont="1" applyBorder="1" applyAlignment="1">
      <alignment horizontal="center" vertical="center" wrapText="1"/>
    </xf>
    <xf numFmtId="39" fontId="24" fillId="0" borderId="356" xfId="20" applyNumberFormat="1" applyFont="1" applyBorder="1" applyAlignment="1">
      <alignment horizontal="right" vertical="center"/>
    </xf>
    <xf numFmtId="39" fontId="25" fillId="22" borderId="356" xfId="20" applyNumberFormat="1" applyFont="1" applyFill="1" applyBorder="1" applyAlignment="1">
      <alignment horizontal="right" vertical="center"/>
    </xf>
    <xf numFmtId="49" fontId="28" fillId="0" borderId="356" xfId="20" applyNumberFormat="1" applyFont="1" applyBorder="1" applyAlignment="1">
      <alignment horizontal="center" vertical="center"/>
    </xf>
    <xf numFmtId="39" fontId="25" fillId="22" borderId="144" xfId="20" applyNumberFormat="1" applyFont="1" applyFill="1" applyBorder="1" applyAlignment="1">
      <alignment horizontal="right" vertical="center"/>
    </xf>
    <xf numFmtId="0" fontId="28" fillId="22" borderId="144" xfId="20" applyFont="1" applyFill="1" applyBorder="1" applyAlignment="1">
      <alignment horizontal="center" vertical="center"/>
    </xf>
    <xf numFmtId="39" fontId="24" fillId="22" borderId="147" xfId="20" applyNumberFormat="1" applyFont="1" applyFill="1" applyBorder="1" applyAlignment="1">
      <alignment horizontal="right" vertical="center"/>
    </xf>
    <xf numFmtId="164" fontId="28" fillId="22" borderId="143" xfId="20" applyNumberFormat="1" applyFont="1" applyFill="1" applyBorder="1" applyAlignment="1">
      <alignment horizontal="center" vertical="center"/>
    </xf>
    <xf numFmtId="164" fontId="28" fillId="22" borderId="155" xfId="20" applyNumberFormat="1" applyFont="1" applyFill="1" applyBorder="1" applyAlignment="1">
      <alignment horizontal="center" vertical="center"/>
    </xf>
    <xf numFmtId="0" fontId="61" fillId="22" borderId="143" xfId="20" applyFont="1" applyFill="1" applyBorder="1" applyAlignment="1">
      <alignment horizontal="center" vertical="center" wrapText="1"/>
    </xf>
    <xf numFmtId="0" fontId="32" fillId="22" borderId="168" xfId="20" applyFont="1" applyFill="1" applyBorder="1" applyAlignment="1">
      <alignment horizontal="center" vertical="center"/>
    </xf>
    <xf numFmtId="0" fontId="61" fillId="22" borderId="168" xfId="20" applyFont="1" applyFill="1" applyBorder="1" applyAlignment="1">
      <alignment horizontal="center" vertical="center" wrapText="1"/>
    </xf>
    <xf numFmtId="0" fontId="28" fillId="22" borderId="168" xfId="20" applyFont="1" applyFill="1" applyBorder="1" applyAlignment="1">
      <alignment horizontal="center" vertical="center" wrapText="1"/>
    </xf>
    <xf numFmtId="39" fontId="24" fillId="22" borderId="168" xfId="20" applyNumberFormat="1" applyFont="1" applyFill="1" applyBorder="1" applyAlignment="1">
      <alignment vertical="center"/>
    </xf>
    <xf numFmtId="39" fontId="25" fillId="22" borderId="168" xfId="20" applyNumberFormat="1" applyFont="1" applyFill="1" applyBorder="1" applyAlignment="1">
      <alignment horizontal="right" vertical="center"/>
    </xf>
    <xf numFmtId="49" fontId="28" fillId="22" borderId="144" xfId="20" applyNumberFormat="1" applyFont="1" applyFill="1" applyBorder="1" applyAlignment="1">
      <alignment horizontal="center" vertical="center"/>
    </xf>
    <xf numFmtId="0" fontId="32" fillId="22" borderId="174" xfId="20" applyFont="1" applyFill="1" applyBorder="1" applyAlignment="1">
      <alignment horizontal="center" vertical="center"/>
    </xf>
    <xf numFmtId="0" fontId="28" fillId="22" borderId="174" xfId="20" applyFont="1" applyFill="1" applyBorder="1" applyAlignment="1">
      <alignment horizontal="center" vertical="center"/>
    </xf>
    <xf numFmtId="0" fontId="24" fillId="22" borderId="174" xfId="20" applyFont="1" applyFill="1" applyBorder="1" applyAlignment="1">
      <alignment horizontal="center" vertical="center" wrapText="1"/>
    </xf>
    <xf numFmtId="0" fontId="28" fillId="22" borderId="174" xfId="20" applyFont="1" applyFill="1" applyBorder="1" applyAlignment="1">
      <alignment horizontal="center" vertical="center" wrapText="1"/>
    </xf>
    <xf numFmtId="39" fontId="24" fillId="22" borderId="174" xfId="20" applyNumberFormat="1" applyFont="1" applyFill="1" applyBorder="1" applyAlignment="1">
      <alignment vertical="center"/>
    </xf>
    <xf numFmtId="39" fontId="24" fillId="22" borderId="174" xfId="20" applyNumberFormat="1" applyFont="1" applyFill="1" applyBorder="1" applyAlignment="1">
      <alignment horizontal="right" vertical="center"/>
    </xf>
    <xf numFmtId="39" fontId="25" fillId="22" borderId="174" xfId="20" applyNumberFormat="1" applyFont="1" applyFill="1" applyBorder="1" applyAlignment="1">
      <alignment horizontal="right" vertical="center"/>
    </xf>
    <xf numFmtId="0" fontId="28" fillId="0" borderId="174" xfId="20" applyFont="1" applyBorder="1" applyAlignment="1">
      <alignment horizontal="center" vertical="center" wrapText="1"/>
    </xf>
    <xf numFmtId="49" fontId="28" fillId="0" borderId="174" xfId="20" applyNumberFormat="1" applyFont="1" applyBorder="1" applyAlignment="1">
      <alignment horizontal="center" vertical="center"/>
    </xf>
    <xf numFmtId="0" fontId="28" fillId="0" borderId="168" xfId="20" applyFont="1" applyBorder="1" applyAlignment="1">
      <alignment horizontal="center" vertical="center" wrapText="1"/>
    </xf>
    <xf numFmtId="0" fontId="28" fillId="0" borderId="215" xfId="20" applyFont="1" applyBorder="1" applyAlignment="1">
      <alignment horizontal="center" vertical="center" wrapText="1"/>
    </xf>
    <xf numFmtId="0" fontId="32" fillId="22" borderId="147" xfId="20" applyFont="1" applyFill="1" applyBorder="1" applyAlignment="1">
      <alignment horizontal="center" vertical="center"/>
    </xf>
    <xf numFmtId="39" fontId="25" fillId="22" borderId="147" xfId="20" applyNumberFormat="1" applyFont="1" applyFill="1" applyBorder="1" applyAlignment="1">
      <alignment horizontal="right" vertical="center"/>
    </xf>
    <xf numFmtId="0" fontId="28" fillId="0" borderId="147" xfId="20" applyFont="1" applyBorder="1" applyAlignment="1">
      <alignment horizontal="center" vertical="center" wrapText="1"/>
    </xf>
    <xf numFmtId="49" fontId="28" fillId="0" borderId="147" xfId="20" applyNumberFormat="1" applyFont="1" applyBorder="1" applyAlignment="1">
      <alignment horizontal="center" vertical="center"/>
    </xf>
    <xf numFmtId="0" fontId="24" fillId="22" borderId="168" xfId="20" applyFont="1" applyFill="1" applyBorder="1" applyAlignment="1">
      <alignment horizontal="center" vertical="center" wrapText="1"/>
    </xf>
    <xf numFmtId="0" fontId="63" fillId="0" borderId="148" xfId="20" applyFont="1" applyFill="1" applyBorder="1" applyAlignment="1">
      <alignment horizontal="center" vertical="center"/>
    </xf>
    <xf numFmtId="0" fontId="24" fillId="0" borderId="144" xfId="20" applyFont="1" applyFill="1" applyBorder="1" applyAlignment="1">
      <alignment horizontal="center" vertical="center" wrapText="1"/>
    </xf>
    <xf numFmtId="0" fontId="28" fillId="0" borderId="144" xfId="20" applyFont="1" applyFill="1" applyBorder="1" applyAlignment="1">
      <alignment horizontal="center" vertical="center" wrapText="1"/>
    </xf>
    <xf numFmtId="39" fontId="24" fillId="0" borderId="144" xfId="20" applyNumberFormat="1" applyFont="1" applyFill="1" applyBorder="1" applyAlignment="1">
      <alignment vertical="center"/>
    </xf>
    <xf numFmtId="39" fontId="61" fillId="0" borderId="143" xfId="20" applyNumberFormat="1" applyFont="1" applyFill="1" applyBorder="1" applyAlignment="1">
      <alignment horizontal="right" vertical="center"/>
    </xf>
    <xf numFmtId="39" fontId="25" fillId="0" borderId="144" xfId="20" applyNumberFormat="1" applyFont="1" applyFill="1" applyBorder="1" applyAlignment="1">
      <alignment vertical="center"/>
    </xf>
    <xf numFmtId="49" fontId="28" fillId="0" borderId="144" xfId="20" applyNumberFormat="1" applyFont="1" applyFill="1" applyBorder="1" applyAlignment="1">
      <alignment horizontal="center" vertical="center"/>
    </xf>
    <xf numFmtId="0" fontId="28" fillId="0" borderId="150" xfId="20" applyFont="1" applyFill="1" applyBorder="1" applyAlignment="1">
      <alignment horizontal="center" vertical="center"/>
    </xf>
    <xf numFmtId="0" fontId="24" fillId="0" borderId="150" xfId="20" applyFont="1" applyFill="1" applyBorder="1" applyAlignment="1">
      <alignment horizontal="center" vertical="center" wrapText="1"/>
    </xf>
    <xf numFmtId="0" fontId="28" fillId="0" borderId="150" xfId="20" applyFont="1" applyFill="1" applyBorder="1" applyAlignment="1">
      <alignment horizontal="center" vertical="center" wrapText="1"/>
    </xf>
    <xf numFmtId="39" fontId="24" fillId="0" borderId="150" xfId="20" applyNumberFormat="1" applyFont="1" applyFill="1" applyBorder="1" applyAlignment="1">
      <alignment vertical="center"/>
    </xf>
    <xf numFmtId="39" fontId="61" fillId="0" borderId="150" xfId="20" applyNumberFormat="1" applyFont="1" applyFill="1" applyBorder="1" applyAlignment="1">
      <alignment horizontal="right" vertical="center"/>
    </xf>
    <xf numFmtId="39" fontId="25" fillId="0" borderId="150" xfId="20" applyNumberFormat="1" applyFont="1" applyFill="1" applyBorder="1" applyAlignment="1">
      <alignment vertical="center"/>
    </xf>
    <xf numFmtId="49" fontId="28" fillId="0" borderId="150" xfId="20" applyNumberFormat="1" applyFont="1" applyFill="1" applyBorder="1" applyAlignment="1">
      <alignment horizontal="center" vertical="center"/>
    </xf>
    <xf numFmtId="0" fontId="24" fillId="0" borderId="143" xfId="20" applyFont="1" applyFill="1" applyBorder="1" applyAlignment="1">
      <alignment horizontal="center" vertical="center" wrapText="1"/>
    </xf>
    <xf numFmtId="39" fontId="24" fillId="0" borderId="150" xfId="20" applyNumberFormat="1" applyFont="1" applyFill="1" applyBorder="1" applyAlignment="1">
      <alignment horizontal="right" vertical="center"/>
    </xf>
    <xf numFmtId="1" fontId="32" fillId="0" borderId="168" xfId="20" applyNumberFormat="1" applyFont="1" applyFill="1" applyBorder="1" applyAlignment="1">
      <alignment horizontal="center" vertical="center"/>
    </xf>
    <xf numFmtId="0" fontId="28" fillId="0" borderId="338" xfId="20" applyFont="1" applyFill="1" applyBorder="1" applyAlignment="1">
      <alignment horizontal="center" vertical="center"/>
    </xf>
    <xf numFmtId="0" fontId="28" fillId="0" borderId="168" xfId="20" applyFont="1" applyFill="1" applyBorder="1" applyAlignment="1">
      <alignment horizontal="center" vertical="center" wrapText="1"/>
    </xf>
    <xf numFmtId="39" fontId="61" fillId="0" borderId="147" xfId="20" applyNumberFormat="1" applyFont="1" applyFill="1" applyBorder="1" applyAlignment="1">
      <alignment horizontal="right" vertical="center"/>
    </xf>
    <xf numFmtId="39" fontId="61" fillId="0" borderId="168" xfId="20" applyNumberFormat="1" applyFont="1" applyFill="1" applyBorder="1" applyAlignment="1">
      <alignment horizontal="right" vertical="center"/>
    </xf>
    <xf numFmtId="49" fontId="28" fillId="0" borderId="168" xfId="20" applyNumberFormat="1" applyFont="1" applyFill="1" applyBorder="1" applyAlignment="1">
      <alignment horizontal="center" vertical="center"/>
    </xf>
    <xf numFmtId="0" fontId="32" fillId="0" borderId="155" xfId="20" applyFont="1" applyFill="1" applyBorder="1" applyAlignment="1">
      <alignment horizontal="center" vertical="center"/>
    </xf>
    <xf numFmtId="0" fontId="24" fillId="0" borderId="153" xfId="20" applyFont="1" applyFill="1" applyBorder="1" applyAlignment="1">
      <alignment horizontal="center" vertical="center" wrapText="1"/>
    </xf>
    <xf numFmtId="0" fontId="28" fillId="0" borderId="155" xfId="20" applyFont="1" applyFill="1" applyBorder="1" applyAlignment="1">
      <alignment horizontal="center" vertical="center" wrapText="1"/>
    </xf>
    <xf numFmtId="39" fontId="24" fillId="0" borderId="155" xfId="20" applyNumberFormat="1" applyFont="1" applyFill="1" applyBorder="1" applyAlignment="1">
      <alignment vertical="center"/>
    </xf>
    <xf numFmtId="39" fontId="61" fillId="0" borderId="155" xfId="20" applyNumberFormat="1" applyFont="1" applyFill="1" applyBorder="1" applyAlignment="1">
      <alignment horizontal="right" vertical="center"/>
    </xf>
    <xf numFmtId="39" fontId="25" fillId="0" borderId="212" xfId="20" applyNumberFormat="1" applyFont="1" applyFill="1" applyBorder="1" applyAlignment="1">
      <alignment vertical="center"/>
    </xf>
    <xf numFmtId="0" fontId="28" fillId="0" borderId="212" xfId="20" applyFont="1" applyFill="1" applyBorder="1" applyAlignment="1">
      <alignment horizontal="center" vertical="center" wrapText="1"/>
    </xf>
    <xf numFmtId="49" fontId="28" fillId="0" borderId="212" xfId="20" applyNumberFormat="1" applyFont="1" applyFill="1" applyBorder="1" applyAlignment="1">
      <alignment horizontal="center" vertical="center"/>
    </xf>
    <xf numFmtId="0" fontId="32" fillId="0" borderId="144" xfId="20" applyFont="1" applyFill="1" applyBorder="1" applyAlignment="1">
      <alignment horizontal="center" vertical="center"/>
    </xf>
    <xf numFmtId="0" fontId="28" fillId="0" borderId="143" xfId="20" applyFont="1" applyFill="1" applyBorder="1" applyAlignment="1">
      <alignment horizontal="center" vertical="center"/>
    </xf>
    <xf numFmtId="39" fontId="24" fillId="0" borderId="144" xfId="20" applyNumberFormat="1" applyFont="1" applyFill="1" applyBorder="1" applyAlignment="1">
      <alignment horizontal="right" vertical="center"/>
    </xf>
    <xf numFmtId="39" fontId="25" fillId="0" borderId="144" xfId="20" applyNumberFormat="1" applyFont="1" applyFill="1" applyBorder="1" applyAlignment="1">
      <alignment horizontal="right" vertical="center"/>
    </xf>
    <xf numFmtId="0" fontId="28" fillId="0" borderId="155" xfId="20" applyFont="1" applyFill="1" applyBorder="1" applyAlignment="1">
      <alignment horizontal="center" vertical="center"/>
    </xf>
    <xf numFmtId="0" fontId="24" fillId="0" borderId="155" xfId="20" applyFont="1" applyFill="1" applyBorder="1" applyAlignment="1">
      <alignment horizontal="center" vertical="center" wrapText="1"/>
    </xf>
    <xf numFmtId="39" fontId="24" fillId="0" borderId="155" xfId="20" applyNumberFormat="1" applyFont="1" applyFill="1" applyBorder="1" applyAlignment="1">
      <alignment horizontal="right" vertical="center"/>
    </xf>
    <xf numFmtId="39" fontId="25" fillId="0" borderId="155" xfId="20" applyNumberFormat="1" applyFont="1" applyFill="1" applyBorder="1" applyAlignment="1">
      <alignment horizontal="right" vertical="center"/>
    </xf>
    <xf numFmtId="0" fontId="63" fillId="0" borderId="144" xfId="20" applyFont="1" applyFill="1" applyBorder="1" applyAlignment="1">
      <alignment horizontal="center" vertical="center"/>
    </xf>
    <xf numFmtId="39" fontId="24" fillId="0" borderId="221" xfId="20" applyNumberFormat="1" applyFont="1" applyFill="1" applyBorder="1" applyAlignment="1">
      <alignment vertical="center"/>
    </xf>
    <xf numFmtId="39" fontId="61" fillId="0" borderId="144" xfId="20" applyNumberFormat="1" applyFont="1" applyFill="1" applyBorder="1" applyAlignment="1">
      <alignment horizontal="right" vertical="center"/>
    </xf>
    <xf numFmtId="39" fontId="25" fillId="0" borderId="155" xfId="20" applyNumberFormat="1" applyFont="1" applyFill="1" applyBorder="1" applyAlignment="1">
      <alignment vertical="center"/>
    </xf>
    <xf numFmtId="49" fontId="28" fillId="0" borderId="155" xfId="20" applyNumberFormat="1" applyFont="1" applyFill="1" applyBorder="1" applyAlignment="1">
      <alignment horizontal="center" vertical="center"/>
    </xf>
    <xf numFmtId="49" fontId="28" fillId="0" borderId="160" xfId="20" applyNumberFormat="1" applyFont="1" applyFill="1" applyBorder="1" applyAlignment="1">
      <alignment horizontal="center" vertical="center"/>
    </xf>
    <xf numFmtId="39" fontId="61" fillId="0" borderId="212" xfId="20" applyNumberFormat="1" applyFont="1" applyFill="1" applyBorder="1" applyAlignment="1">
      <alignment horizontal="right" vertical="center"/>
    </xf>
    <xf numFmtId="39" fontId="25" fillId="0" borderId="143" xfId="20" applyNumberFormat="1" applyFont="1" applyFill="1" applyBorder="1" applyAlignment="1">
      <alignment vertical="center"/>
    </xf>
    <xf numFmtId="0" fontId="28" fillId="0" borderId="143" xfId="20" applyFont="1" applyFill="1" applyBorder="1" applyAlignment="1">
      <alignment horizontal="center" vertical="center" wrapText="1"/>
    </xf>
    <xf numFmtId="49" fontId="28" fillId="0" borderId="143" xfId="20" applyNumberFormat="1" applyFont="1" applyFill="1" applyBorder="1" applyAlignment="1">
      <alignment horizontal="center" vertical="center"/>
    </xf>
    <xf numFmtId="49" fontId="28" fillId="0" borderId="145" xfId="20" applyNumberFormat="1" applyFont="1" applyFill="1" applyBorder="1" applyAlignment="1">
      <alignment horizontal="center" vertical="center"/>
    </xf>
    <xf numFmtId="39" fontId="61" fillId="0" borderId="217" xfId="20" applyNumberFormat="1" applyFont="1" applyFill="1" applyBorder="1" applyAlignment="1">
      <alignment horizontal="right" vertical="center"/>
    </xf>
    <xf numFmtId="39" fontId="61" fillId="0" borderId="217" xfId="20" applyNumberFormat="1" applyFont="1" applyFill="1" applyBorder="1" applyAlignment="1">
      <alignment vertical="center"/>
    </xf>
    <xf numFmtId="49" fontId="28" fillId="0" borderId="151" xfId="20" applyNumberFormat="1" applyFont="1" applyFill="1" applyBorder="1" applyAlignment="1">
      <alignment horizontal="center" vertical="center"/>
    </xf>
    <xf numFmtId="0" fontId="24" fillId="0" borderId="212" xfId="20" applyFont="1" applyFill="1" applyBorder="1" applyAlignment="1">
      <alignment horizontal="center" vertical="center" wrapText="1"/>
    </xf>
    <xf numFmtId="0" fontId="28" fillId="0" borderId="225" xfId="20" applyFont="1" applyFill="1" applyBorder="1" applyAlignment="1">
      <alignment horizontal="center" vertical="center" wrapText="1"/>
    </xf>
    <xf numFmtId="39" fontId="24" fillId="0" borderId="143" xfId="20" applyNumberFormat="1" applyFont="1" applyFill="1" applyBorder="1" applyAlignment="1">
      <alignment vertical="center"/>
    </xf>
    <xf numFmtId="0" fontId="24" fillId="0" borderId="147" xfId="20" applyFont="1" applyFill="1" applyBorder="1" applyAlignment="1">
      <alignment horizontal="center" vertical="center" wrapText="1"/>
    </xf>
    <xf numFmtId="39" fontId="24" fillId="0" borderId="168" xfId="20" applyNumberFormat="1" applyFont="1" applyFill="1" applyBorder="1" applyAlignment="1">
      <alignment vertical="center"/>
    </xf>
    <xf numFmtId="39" fontId="25" fillId="0" borderId="168" xfId="20" applyNumberFormat="1" applyFont="1" applyFill="1" applyBorder="1" applyAlignment="1">
      <alignment vertical="center"/>
    </xf>
    <xf numFmtId="0" fontId="28" fillId="0" borderId="167" xfId="20" applyFont="1" applyFill="1" applyBorder="1" applyAlignment="1">
      <alignment horizontal="center" vertical="center" wrapText="1"/>
    </xf>
    <xf numFmtId="39" fontId="24" fillId="0" borderId="143" xfId="20" applyNumberFormat="1" applyFont="1" applyFill="1" applyBorder="1" applyAlignment="1">
      <alignment horizontal="right" vertical="center"/>
    </xf>
    <xf numFmtId="0" fontId="24" fillId="0" borderId="217" xfId="20" applyFont="1" applyFill="1" applyBorder="1" applyAlignment="1">
      <alignment horizontal="center" vertical="center" wrapText="1"/>
    </xf>
    <xf numFmtId="0" fontId="28" fillId="0" borderId="218" xfId="20" applyFont="1" applyFill="1" applyBorder="1" applyAlignment="1">
      <alignment horizontal="center" vertical="center" wrapText="1"/>
    </xf>
    <xf numFmtId="39" fontId="24" fillId="0" borderId="217" xfId="20" applyNumberFormat="1" applyFont="1" applyFill="1" applyBorder="1" applyAlignment="1">
      <alignment horizontal="right" vertical="center"/>
    </xf>
    <xf numFmtId="49" fontId="28" fillId="0" borderId="228" xfId="20" applyNumberFormat="1" applyFont="1" applyFill="1" applyBorder="1" applyAlignment="1">
      <alignment horizontal="center" vertical="center"/>
    </xf>
    <xf numFmtId="0" fontId="28" fillId="0" borderId="230" xfId="20" applyFont="1" applyFill="1" applyBorder="1" applyAlignment="1">
      <alignment horizontal="center" vertical="center" wrapText="1"/>
    </xf>
    <xf numFmtId="39" fontId="24" fillId="0" borderId="153" xfId="20" applyNumberFormat="1" applyFont="1" applyFill="1" applyBorder="1" applyAlignment="1">
      <alignment horizontal="right" vertical="center"/>
    </xf>
    <xf numFmtId="49" fontId="28" fillId="0" borderId="156" xfId="20" applyNumberFormat="1" applyFont="1" applyFill="1" applyBorder="1" applyAlignment="1">
      <alignment horizontal="center" vertical="center"/>
    </xf>
    <xf numFmtId="0" fontId="24" fillId="0" borderId="222" xfId="20" applyFont="1" applyFill="1" applyBorder="1" applyAlignment="1">
      <alignment horizontal="center" vertical="center"/>
    </xf>
    <xf numFmtId="0" fontId="28" fillId="0" borderId="222" xfId="20" applyFont="1" applyFill="1" applyBorder="1" applyAlignment="1">
      <alignment horizontal="center" vertical="center"/>
    </xf>
    <xf numFmtId="39" fontId="24" fillId="0" borderId="222" xfId="20" applyNumberFormat="1" applyFont="1" applyFill="1" applyBorder="1" applyAlignment="1">
      <alignment vertical="center"/>
    </xf>
    <xf numFmtId="39" fontId="24" fillId="0" borderId="222" xfId="20" applyNumberFormat="1" applyFont="1" applyFill="1" applyBorder="1" applyAlignment="1">
      <alignment horizontal="right" vertical="center"/>
    </xf>
    <xf numFmtId="49" fontId="28" fillId="0" borderId="222" xfId="20" applyNumberFormat="1" applyFont="1" applyFill="1" applyBorder="1" applyAlignment="1">
      <alignment horizontal="center" vertical="center"/>
    </xf>
    <xf numFmtId="0" fontId="32" fillId="0" borderId="174" xfId="20" applyFont="1" applyFill="1" applyBorder="1" applyAlignment="1">
      <alignment horizontal="center" vertical="center"/>
    </xf>
    <xf numFmtId="0" fontId="28" fillId="0" borderId="174" xfId="20" applyFont="1" applyFill="1" applyBorder="1" applyAlignment="1">
      <alignment horizontal="center" vertical="center"/>
    </xf>
    <xf numFmtId="0" fontId="24" fillId="0" borderId="174" xfId="20" applyFont="1" applyFill="1" applyBorder="1" applyAlignment="1">
      <alignment horizontal="center" vertical="center" wrapText="1"/>
    </xf>
    <xf numFmtId="0" fontId="28" fillId="0" borderId="174" xfId="20" applyFont="1" applyFill="1" applyBorder="1" applyAlignment="1">
      <alignment horizontal="center" vertical="center" wrapText="1"/>
    </xf>
    <xf numFmtId="39" fontId="61" fillId="0" borderId="171" xfId="20" applyNumberFormat="1" applyFont="1" applyFill="1" applyBorder="1" applyAlignment="1">
      <alignment horizontal="right" vertical="center"/>
    </xf>
    <xf numFmtId="39" fontId="61" fillId="0" borderId="174" xfId="20" applyNumberFormat="1" applyFont="1" applyFill="1" applyBorder="1" applyAlignment="1">
      <alignment horizontal="right" vertical="center"/>
    </xf>
    <xf numFmtId="39" fontId="25" fillId="0" borderId="174" xfId="20" applyNumberFormat="1" applyFont="1" applyFill="1" applyBorder="1" applyAlignment="1">
      <alignment vertical="center"/>
    </xf>
    <xf numFmtId="49" fontId="28" fillId="0" borderId="174" xfId="20" applyNumberFormat="1" applyFont="1" applyFill="1" applyBorder="1" applyAlignment="1">
      <alignment horizontal="center" vertical="center"/>
    </xf>
    <xf numFmtId="0" fontId="28" fillId="0" borderId="144" xfId="20" applyFont="1" applyFill="1" applyBorder="1" applyAlignment="1">
      <alignment horizontal="center" vertical="center"/>
    </xf>
    <xf numFmtId="39" fontId="24" fillId="0" borderId="147" xfId="20" applyNumberFormat="1" applyFont="1" applyFill="1" applyBorder="1" applyAlignment="1">
      <alignment horizontal="right" vertical="center"/>
    </xf>
    <xf numFmtId="39" fontId="25" fillId="0" borderId="143" xfId="20" applyNumberFormat="1" applyFont="1" applyFill="1" applyBorder="1" applyAlignment="1">
      <alignment horizontal="right" vertical="center"/>
    </xf>
    <xf numFmtId="0" fontId="32" fillId="0" borderId="143" xfId="20" applyFont="1" applyFill="1" applyBorder="1" applyAlignment="1">
      <alignment horizontal="center" vertical="center"/>
    </xf>
    <xf numFmtId="39" fontId="24" fillId="0" borderId="168" xfId="20" applyNumberFormat="1" applyFont="1" applyFill="1" applyBorder="1" applyAlignment="1">
      <alignment horizontal="right" vertical="center"/>
    </xf>
    <xf numFmtId="0" fontId="61" fillId="0" borderId="150" xfId="20" applyFont="1" applyFill="1" applyBorder="1" applyAlignment="1">
      <alignment horizontal="center" vertical="center" wrapText="1"/>
    </xf>
    <xf numFmtId="0" fontId="61" fillId="0" borderId="155" xfId="20" applyFont="1" applyFill="1" applyBorder="1" applyAlignment="1">
      <alignment horizontal="center" vertical="center" wrapText="1"/>
    </xf>
    <xf numFmtId="0" fontId="32" fillId="0" borderId="237" xfId="20" applyFont="1" applyFill="1" applyBorder="1" applyAlignment="1">
      <alignment horizontal="center" vertical="center"/>
    </xf>
    <xf numFmtId="0" fontId="28" fillId="0" borderId="237" xfId="20" applyFont="1" applyFill="1" applyBorder="1" applyAlignment="1">
      <alignment horizontal="center" vertical="center"/>
    </xf>
    <xf numFmtId="0" fontId="24" fillId="0" borderId="237" xfId="20" applyFont="1" applyFill="1" applyBorder="1" applyAlignment="1">
      <alignment horizontal="center" vertical="center" wrapText="1"/>
    </xf>
    <xf numFmtId="0" fontId="28" fillId="0" borderId="237" xfId="20" applyFont="1" applyFill="1" applyBorder="1" applyAlignment="1">
      <alignment horizontal="center" vertical="center" wrapText="1"/>
    </xf>
    <xf numFmtId="39" fontId="24" fillId="0" borderId="237" xfId="20" applyNumberFormat="1" applyFont="1" applyFill="1" applyBorder="1" applyAlignment="1">
      <alignment vertical="center"/>
    </xf>
    <xf numFmtId="39" fontId="24" fillId="0" borderId="237" xfId="20" applyNumberFormat="1" applyFont="1" applyFill="1" applyBorder="1" applyAlignment="1">
      <alignment horizontal="right" vertical="center"/>
    </xf>
    <xf numFmtId="39" fontId="25" fillId="0" borderId="237" xfId="20" applyNumberFormat="1" applyFont="1" applyFill="1" applyBorder="1" applyAlignment="1">
      <alignment horizontal="right" vertical="center"/>
    </xf>
    <xf numFmtId="49" fontId="28" fillId="0" borderId="237" xfId="20" applyNumberFormat="1" applyFont="1" applyFill="1" applyBorder="1" applyAlignment="1">
      <alignment horizontal="center" vertical="center"/>
    </xf>
    <xf numFmtId="0" fontId="24" fillId="0" borderId="178" xfId="20" applyFont="1" applyFill="1" applyBorder="1" applyAlignment="1">
      <alignment horizontal="center" vertical="center" wrapText="1"/>
    </xf>
    <xf numFmtId="39" fontId="25" fillId="0" borderId="178" xfId="20" applyNumberFormat="1" applyFont="1" applyFill="1" applyBorder="1" applyAlignment="1">
      <alignment horizontal="right" vertical="center"/>
    </xf>
    <xf numFmtId="0" fontId="28" fillId="0" borderId="178" xfId="20" applyFont="1" applyFill="1" applyBorder="1" applyAlignment="1">
      <alignment horizontal="center" vertical="center" wrapText="1"/>
    </xf>
    <xf numFmtId="49" fontId="28" fillId="0" borderId="178" xfId="20" applyNumberFormat="1" applyFont="1" applyFill="1" applyBorder="1" applyAlignment="1">
      <alignment horizontal="center" vertical="center"/>
    </xf>
    <xf numFmtId="0" fontId="65" fillId="0" borderId="150" xfId="20" applyFont="1" applyFill="1" applyBorder="1" applyAlignment="1">
      <alignment horizontal="center" vertical="center" wrapText="1"/>
    </xf>
    <xf numFmtId="0" fontId="28" fillId="0" borderId="153" xfId="20" applyFont="1" applyFill="1" applyBorder="1" applyAlignment="1">
      <alignment horizontal="center" vertical="center" wrapText="1"/>
    </xf>
    <xf numFmtId="39" fontId="24" fillId="0" borderId="153" xfId="20" applyNumberFormat="1" applyFont="1" applyFill="1" applyBorder="1" applyAlignment="1">
      <alignment vertical="center"/>
    </xf>
    <xf numFmtId="0" fontId="28" fillId="22" borderId="140" xfId="20" applyFont="1" applyFill="1" applyBorder="1" applyAlignment="1">
      <alignment horizontal="center" vertical="center"/>
    </xf>
    <xf numFmtId="0" fontId="28" fillId="22" borderId="147" xfId="20" applyFont="1" applyFill="1" applyBorder="1" applyAlignment="1">
      <alignment horizontal="center" vertical="center"/>
    </xf>
    <xf numFmtId="0" fontId="65" fillId="0" borderId="144" xfId="20" applyFont="1" applyFill="1" applyBorder="1" applyAlignment="1">
      <alignment horizontal="center" vertical="center" wrapText="1"/>
    </xf>
    <xf numFmtId="0" fontId="65" fillId="0" borderId="237" xfId="20" applyFont="1" applyFill="1" applyBorder="1" applyAlignment="1">
      <alignment horizontal="center" vertical="center" wrapText="1"/>
    </xf>
    <xf numFmtId="0" fontId="65" fillId="0" borderId="143" xfId="20" applyFont="1" applyFill="1" applyBorder="1" applyAlignment="1">
      <alignment horizontal="center" vertical="center" wrapText="1"/>
    </xf>
    <xf numFmtId="0" fontId="32" fillId="0" borderId="168" xfId="20" applyFont="1" applyFill="1" applyBorder="1" applyAlignment="1">
      <alignment horizontal="center" vertical="center"/>
    </xf>
    <xf numFmtId="39" fontId="25" fillId="0" borderId="168" xfId="20" applyNumberFormat="1" applyFont="1" applyFill="1" applyBorder="1" applyAlignment="1">
      <alignment horizontal="right" vertical="center"/>
    </xf>
    <xf numFmtId="0" fontId="65" fillId="0" borderId="168" xfId="20" applyFont="1" applyFill="1" applyBorder="1" applyAlignment="1">
      <alignment horizontal="center" vertical="center" wrapText="1"/>
    </xf>
    <xf numFmtId="0" fontId="65" fillId="0" borderId="155" xfId="20" applyFont="1" applyFill="1" applyBorder="1" applyAlignment="1">
      <alignment horizontal="center" vertical="center" wrapText="1"/>
    </xf>
    <xf numFmtId="0" fontId="28" fillId="0" borderId="215" xfId="20" applyFont="1" applyFill="1" applyBorder="1" applyAlignment="1">
      <alignment horizontal="center" vertical="center" wrapText="1"/>
    </xf>
    <xf numFmtId="49" fontId="28" fillId="0" borderId="215" xfId="20" applyNumberFormat="1" applyFont="1" applyFill="1" applyBorder="1" applyAlignment="1">
      <alignment horizontal="center" vertical="center"/>
    </xf>
    <xf numFmtId="0" fontId="65" fillId="0" borderId="150" xfId="20" applyFont="1" applyFill="1" applyBorder="1" applyAlignment="1">
      <alignment horizontal="center" vertical="center"/>
    </xf>
    <xf numFmtId="0" fontId="28" fillId="0" borderId="171" xfId="20" applyFont="1" applyFill="1" applyBorder="1" applyAlignment="1">
      <alignment horizontal="center" vertical="center" wrapText="1"/>
    </xf>
    <xf numFmtId="0" fontId="65" fillId="0" borderId="171" xfId="20" applyFont="1" applyFill="1" applyBorder="1" applyAlignment="1">
      <alignment horizontal="center" vertical="center" wrapText="1"/>
    </xf>
    <xf numFmtId="0" fontId="65" fillId="0" borderId="143" xfId="20" applyFont="1" applyFill="1" applyBorder="1" applyAlignment="1">
      <alignment horizontal="center" vertical="center"/>
    </xf>
    <xf numFmtId="0" fontId="32" fillId="0" borderId="153" xfId="20" applyFont="1" applyFill="1" applyBorder="1" applyAlignment="1">
      <alignment horizontal="center" vertical="center"/>
    </xf>
    <xf numFmtId="0" fontId="28" fillId="0" borderId="153" xfId="20" applyFont="1" applyFill="1" applyBorder="1" applyAlignment="1">
      <alignment horizontal="center" vertical="center"/>
    </xf>
    <xf numFmtId="39" fontId="25" fillId="22" borderId="143" xfId="20" applyNumberFormat="1" applyFont="1" applyFill="1" applyBorder="1" applyAlignment="1">
      <alignment vertical="center"/>
    </xf>
    <xf numFmtId="39" fontId="25" fillId="22" borderId="150" xfId="20" applyNumberFormat="1" applyFont="1" applyFill="1" applyBorder="1" applyAlignment="1">
      <alignment vertical="center"/>
    </xf>
    <xf numFmtId="0" fontId="65" fillId="22" borderId="143" xfId="20" applyFont="1" applyFill="1" applyBorder="1" applyAlignment="1">
      <alignment horizontal="center" vertical="center"/>
    </xf>
    <xf numFmtId="0" fontId="61" fillId="22" borderId="150" xfId="20" applyFont="1" applyFill="1" applyBorder="1" applyAlignment="1">
      <alignment horizontal="center" vertical="center" wrapText="1"/>
    </xf>
    <xf numFmtId="0" fontId="28" fillId="22" borderId="153" xfId="20" applyFont="1" applyFill="1" applyBorder="1" applyAlignment="1">
      <alignment horizontal="center" vertical="center"/>
    </xf>
    <xf numFmtId="0" fontId="61" fillId="22" borderId="155" xfId="20" applyFont="1" applyFill="1" applyBorder="1" applyAlignment="1">
      <alignment horizontal="center" vertical="center" wrapText="1"/>
    </xf>
    <xf numFmtId="39" fontId="25" fillId="22" borderId="155" xfId="20" applyNumberFormat="1" applyFont="1" applyFill="1" applyBorder="1" applyAlignment="1">
      <alignment vertical="center"/>
    </xf>
    <xf numFmtId="39" fontId="25" fillId="22" borderId="144" xfId="20" applyNumberFormat="1" applyFont="1" applyFill="1" applyBorder="1" applyAlignment="1">
      <alignment vertical="center"/>
    </xf>
    <xf numFmtId="0" fontId="65" fillId="22" borderId="150" xfId="20" applyFont="1" applyFill="1" applyBorder="1" applyAlignment="1">
      <alignment horizontal="center" vertical="center"/>
    </xf>
    <xf numFmtId="39" fontId="25" fillId="22" borderId="147" xfId="20" applyNumberFormat="1" applyFont="1" applyFill="1" applyBorder="1" applyAlignment="1">
      <alignment vertical="center"/>
    </xf>
    <xf numFmtId="0" fontId="28" fillId="0" borderId="168" xfId="20" applyFont="1" applyFill="1" applyBorder="1" applyAlignment="1">
      <alignment horizontal="center" vertical="center"/>
    </xf>
    <xf numFmtId="0" fontId="65" fillId="0" borderId="168" xfId="20" applyFont="1" applyFill="1" applyBorder="1" applyAlignment="1">
      <alignment horizontal="center" vertical="center"/>
    </xf>
    <xf numFmtId="0" fontId="24" fillId="0" borderId="168" xfId="20" applyFont="1" applyFill="1" applyBorder="1" applyAlignment="1">
      <alignment horizontal="center" vertical="center" wrapText="1"/>
    </xf>
    <xf numFmtId="0" fontId="32" fillId="0" borderId="140" xfId="20" applyFont="1" applyFill="1" applyBorder="1" applyAlignment="1">
      <alignment horizontal="center" vertical="center"/>
    </xf>
    <xf numFmtId="0" fontId="28" fillId="0" borderId="140" xfId="20" applyFont="1" applyFill="1" applyBorder="1" applyAlignment="1">
      <alignment horizontal="center" vertical="center"/>
    </xf>
    <xf numFmtId="0" fontId="32" fillId="0" borderId="147" xfId="20" applyFont="1" applyFill="1" applyBorder="1" applyAlignment="1">
      <alignment horizontal="center" vertical="center"/>
    </xf>
    <xf numFmtId="39" fontId="25" fillId="22" borderId="178" xfId="20" applyNumberFormat="1" applyFont="1" applyFill="1" applyBorder="1" applyAlignment="1">
      <alignment horizontal="right" vertical="center"/>
    </xf>
    <xf numFmtId="0" fontId="65" fillId="0" borderId="168" xfId="20" applyFont="1" applyBorder="1" applyAlignment="1">
      <alignment horizontal="center" vertical="center" wrapText="1"/>
    </xf>
    <xf numFmtId="0" fontId="27" fillId="22" borderId="143" xfId="20" applyFont="1" applyFill="1" applyBorder="1" applyAlignment="1">
      <alignment horizontal="center" vertical="center"/>
    </xf>
    <xf numFmtId="0" fontId="32" fillId="22" borderId="237" xfId="20" applyFont="1" applyFill="1" applyBorder="1" applyAlignment="1">
      <alignment horizontal="center" vertical="center"/>
    </xf>
    <xf numFmtId="0" fontId="28" fillId="22" borderId="237" xfId="20" applyFont="1" applyFill="1" applyBorder="1" applyAlignment="1">
      <alignment horizontal="center" vertical="center"/>
    </xf>
    <xf numFmtId="0" fontId="24" fillId="22" borderId="237" xfId="20" applyFont="1" applyFill="1" applyBorder="1" applyAlignment="1">
      <alignment horizontal="center" vertical="center" wrapText="1"/>
    </xf>
    <xf numFmtId="0" fontId="28" fillId="22" borderId="237" xfId="20" applyFont="1" applyFill="1" applyBorder="1" applyAlignment="1">
      <alignment horizontal="center" vertical="center" wrapText="1"/>
    </xf>
    <xf numFmtId="39" fontId="24" fillId="22" borderId="237" xfId="20" applyNumberFormat="1" applyFont="1" applyFill="1" applyBorder="1" applyAlignment="1">
      <alignment vertical="center"/>
    </xf>
    <xf numFmtId="39" fontId="24" fillId="22" borderId="237" xfId="20" applyNumberFormat="1" applyFont="1" applyFill="1" applyBorder="1" applyAlignment="1">
      <alignment horizontal="right" vertical="center"/>
    </xf>
    <xf numFmtId="39" fontId="25" fillId="22" borderId="237" xfId="20" applyNumberFormat="1" applyFont="1" applyFill="1" applyBorder="1" applyAlignment="1">
      <alignment horizontal="right" vertical="center"/>
    </xf>
    <xf numFmtId="0" fontId="28" fillId="0" borderId="237" xfId="20" applyFont="1" applyBorder="1" applyAlignment="1">
      <alignment horizontal="center" vertical="center" wrapText="1"/>
    </xf>
    <xf numFmtId="49" fontId="28" fillId="0" borderId="237" xfId="20" applyNumberFormat="1" applyFont="1" applyBorder="1" applyAlignment="1">
      <alignment horizontal="center" vertical="center"/>
    </xf>
    <xf numFmtId="39" fontId="25" fillId="0" borderId="153" xfId="20" applyNumberFormat="1" applyFont="1" applyFill="1" applyBorder="1" applyAlignment="1">
      <alignment horizontal="right" vertical="center"/>
    </xf>
    <xf numFmtId="0" fontId="28" fillId="0" borderId="178" xfId="20" applyFont="1" applyFill="1" applyBorder="1" applyAlignment="1">
      <alignment horizontal="center" vertical="center"/>
    </xf>
    <xf numFmtId="39" fontId="24" fillId="0" borderId="178" xfId="20" applyNumberFormat="1" applyFont="1" applyFill="1" applyBorder="1" applyAlignment="1">
      <alignment vertical="center"/>
    </xf>
    <xf numFmtId="39" fontId="24" fillId="0" borderId="178" xfId="20" applyNumberFormat="1" applyFont="1" applyFill="1" applyBorder="1" applyAlignment="1">
      <alignment horizontal="right" vertical="center"/>
    </xf>
    <xf numFmtId="0" fontId="65" fillId="0" borderId="178" xfId="20" applyFont="1" applyFill="1" applyBorder="1" applyAlignment="1">
      <alignment horizontal="center" vertical="center" wrapText="1"/>
    </xf>
    <xf numFmtId="0" fontId="27" fillId="0" borderId="144" xfId="20" applyFont="1" applyFill="1" applyBorder="1" applyAlignment="1">
      <alignment horizontal="center" vertical="center"/>
    </xf>
    <xf numFmtId="0" fontId="32" fillId="0" borderId="215" xfId="20" applyFont="1" applyFill="1" applyBorder="1" applyAlignment="1">
      <alignment horizontal="center" vertical="center"/>
    </xf>
    <xf numFmtId="39" fontId="25" fillId="0" borderId="215" xfId="20" applyNumberFormat="1" applyFont="1" applyFill="1" applyBorder="1" applyAlignment="1">
      <alignment horizontal="right" vertical="center"/>
    </xf>
    <xf numFmtId="0" fontId="28" fillId="0" borderId="215" xfId="20" applyFont="1" applyFill="1" applyBorder="1" applyAlignment="1">
      <alignment horizontal="center" vertical="center"/>
    </xf>
    <xf numFmtId="39" fontId="24" fillId="0" borderId="144" xfId="20" applyNumberFormat="1" applyFont="1" applyFill="1" applyBorder="1" applyAlignment="1">
      <alignment horizontal="center" vertical="center"/>
    </xf>
    <xf numFmtId="39" fontId="25" fillId="0" borderId="150" xfId="20" applyNumberFormat="1" applyFont="1" applyFill="1" applyBorder="1" applyAlignment="1">
      <alignment horizontal="center" vertical="center"/>
    </xf>
    <xf numFmtId="39" fontId="25" fillId="0" borderId="143" xfId="20" applyNumberFormat="1" applyFont="1" applyFill="1" applyBorder="1" applyAlignment="1">
      <alignment horizontal="center" vertical="center"/>
    </xf>
    <xf numFmtId="39" fontId="24" fillId="0" borderId="143" xfId="20" applyNumberFormat="1" applyFont="1" applyFill="1" applyBorder="1" applyAlignment="1">
      <alignment horizontal="center" vertical="center"/>
    </xf>
    <xf numFmtId="39" fontId="25" fillId="0" borderId="174" xfId="20" applyNumberFormat="1" applyFont="1" applyFill="1" applyBorder="1" applyAlignment="1">
      <alignment horizontal="center" vertical="center"/>
    </xf>
    <xf numFmtId="0" fontId="32" fillId="22" borderId="178" xfId="20" applyFont="1" applyFill="1" applyBorder="1" applyAlignment="1">
      <alignment horizontal="center" vertical="center"/>
    </xf>
    <xf numFmtId="49" fontId="28" fillId="22" borderId="143" xfId="20" applyNumberFormat="1" applyFont="1" applyFill="1" applyBorder="1" applyAlignment="1">
      <alignment horizontal="center" vertical="center"/>
    </xf>
    <xf numFmtId="0" fontId="28" fillId="0" borderId="143" xfId="20" applyFont="1" applyBorder="1" applyAlignment="1">
      <alignment horizontal="center" vertical="center"/>
    </xf>
    <xf numFmtId="39" fontId="24" fillId="22" borderId="140" xfId="20" applyNumberFormat="1" applyFont="1" applyFill="1" applyBorder="1" applyAlignment="1">
      <alignment horizontal="right" vertical="center"/>
    </xf>
    <xf numFmtId="39" fontId="24" fillId="22" borderId="140" xfId="20" applyNumberFormat="1" applyFont="1" applyFill="1" applyBorder="1" applyAlignment="1">
      <alignment vertical="center"/>
    </xf>
    <xf numFmtId="0" fontId="32" fillId="22" borderId="171" xfId="20" applyFont="1" applyFill="1" applyBorder="1" applyAlignment="1">
      <alignment horizontal="center" vertical="center"/>
    </xf>
    <xf numFmtId="39" fontId="25" fillId="22" borderId="174" xfId="20" applyNumberFormat="1" applyFont="1" applyFill="1" applyBorder="1" applyAlignment="1">
      <alignment vertical="center"/>
    </xf>
    <xf numFmtId="0" fontId="120" fillId="13" borderId="0" xfId="20" applyFont="1" applyFill="1" applyAlignment="1">
      <alignment vertical="center"/>
    </xf>
    <xf numFmtId="0" fontId="46" fillId="13" borderId="0" xfId="20" applyFont="1" applyFill="1" applyAlignment="1">
      <alignment vertical="center"/>
    </xf>
    <xf numFmtId="0" fontId="120" fillId="13" borderId="0" xfId="20" applyFont="1" applyFill="1" applyBorder="1" applyAlignment="1">
      <alignment vertical="center"/>
    </xf>
    <xf numFmtId="4" fontId="41" fillId="13" borderId="0" xfId="20" applyNumberFormat="1" applyFont="1" applyFill="1" applyAlignment="1">
      <alignment horizontal="left" vertical="center" wrapText="1"/>
    </xf>
    <xf numFmtId="0" fontId="120" fillId="13" borderId="0" xfId="20" applyFont="1" applyFill="1" applyAlignment="1">
      <alignment horizontal="right" vertical="center"/>
    </xf>
    <xf numFmtId="0" fontId="38" fillId="13" borderId="0" xfId="20" applyFont="1" applyFill="1" applyAlignment="1">
      <alignment vertical="center"/>
    </xf>
    <xf numFmtId="0" fontId="26" fillId="13" borderId="0" xfId="20" applyFont="1" applyFill="1" applyBorder="1" applyAlignment="1">
      <alignment vertical="center"/>
    </xf>
    <xf numFmtId="0" fontId="38" fillId="13" borderId="0" xfId="20" applyFont="1" applyFill="1" applyBorder="1" applyAlignment="1">
      <alignment vertical="center"/>
    </xf>
    <xf numFmtId="0" fontId="38" fillId="13" borderId="0" xfId="20" applyFont="1" applyFill="1" applyBorder="1" applyAlignment="1">
      <alignment horizontal="left" vertical="center"/>
    </xf>
    <xf numFmtId="0" fontId="26" fillId="13" borderId="0" xfId="20" applyFont="1" applyFill="1" applyAlignment="1">
      <alignment vertical="center"/>
    </xf>
    <xf numFmtId="0" fontId="26" fillId="13" borderId="0" xfId="20" applyFont="1" applyFill="1" applyAlignment="1">
      <alignment horizontal="right" vertical="center"/>
    </xf>
    <xf numFmtId="0" fontId="118" fillId="13" borderId="0" xfId="20" applyFont="1" applyFill="1" applyAlignment="1">
      <alignment vertical="center"/>
    </xf>
    <xf numFmtId="2" fontId="120" fillId="13" borderId="0" xfId="20" applyNumberFormat="1" applyFont="1" applyFill="1" applyAlignment="1">
      <alignment horizontal="center" vertical="center"/>
    </xf>
    <xf numFmtId="2" fontId="120" fillId="13" borderId="0" xfId="20" applyNumberFormat="1" applyFont="1" applyFill="1" applyBorder="1" applyAlignment="1">
      <alignment horizontal="center" vertical="center"/>
    </xf>
    <xf numFmtId="0" fontId="47" fillId="13" borderId="0" xfId="20" applyFont="1" applyFill="1" applyAlignment="1">
      <alignment vertical="center"/>
    </xf>
    <xf numFmtId="0" fontId="12" fillId="13" borderId="0" xfId="20" applyFont="1" applyFill="1" applyAlignment="1">
      <alignment horizontal="center" vertical="center"/>
    </xf>
    <xf numFmtId="0" fontId="38" fillId="13" borderId="0" xfId="20" applyFont="1" applyFill="1"/>
    <xf numFmtId="0" fontId="70" fillId="13" borderId="0" xfId="20" applyFont="1" applyFill="1"/>
    <xf numFmtId="0" fontId="70" fillId="13" borderId="0" xfId="20" applyFont="1" applyFill="1" applyBorder="1"/>
    <xf numFmtId="0" fontId="38" fillId="13" borderId="0" xfId="20" applyFont="1" applyFill="1" applyBorder="1"/>
    <xf numFmtId="0" fontId="120" fillId="13" borderId="0" xfId="20" applyFont="1" applyFill="1" applyBorder="1" applyAlignment="1">
      <alignment horizontal="right" vertical="center"/>
    </xf>
    <xf numFmtId="0" fontId="93" fillId="13" borderId="365" xfId="20" applyFont="1" applyFill="1" applyBorder="1" applyAlignment="1">
      <alignment horizontal="center" vertical="center"/>
    </xf>
    <xf numFmtId="168" fontId="73" fillId="13" borderId="366" xfId="20" applyNumberFormat="1" applyFont="1" applyFill="1" applyBorder="1" applyAlignment="1">
      <alignment horizontal="right" vertical="center"/>
    </xf>
    <xf numFmtId="0" fontId="26" fillId="13" borderId="0" xfId="20" applyFont="1" applyFill="1" applyBorder="1" applyAlignment="1">
      <alignment horizontal="right" vertical="center"/>
    </xf>
    <xf numFmtId="164" fontId="120" fillId="13" borderId="0" xfId="20" applyNumberFormat="1" applyFont="1" applyFill="1" applyBorder="1" applyAlignment="1">
      <alignment horizontal="center" vertical="center"/>
    </xf>
    <xf numFmtId="0" fontId="48" fillId="13" borderId="0" xfId="20" applyFont="1" applyFill="1" applyAlignment="1">
      <alignment horizontal="right" vertical="center"/>
    </xf>
    <xf numFmtId="0" fontId="112" fillId="13" borderId="0" xfId="20" applyFont="1" applyFill="1" applyBorder="1" applyAlignment="1">
      <alignment horizontal="center" vertical="center"/>
    </xf>
    <xf numFmtId="0" fontId="83" fillId="13" borderId="0" xfId="20" applyFont="1" applyFill="1" applyAlignment="1">
      <alignment horizontal="right" vertical="center"/>
    </xf>
    <xf numFmtId="0" fontId="83" fillId="13" borderId="0" xfId="20" applyFont="1" applyFill="1" applyBorder="1" applyAlignment="1">
      <alignment horizontal="right" vertical="center"/>
    </xf>
    <xf numFmtId="0" fontId="44" fillId="13" borderId="0" xfId="20" applyFont="1" applyFill="1" applyAlignment="1">
      <alignment vertical="center"/>
    </xf>
    <xf numFmtId="0" fontId="93" fillId="13" borderId="367" xfId="20" applyFont="1" applyFill="1" applyBorder="1" applyAlignment="1">
      <alignment horizontal="center" vertical="center"/>
    </xf>
    <xf numFmtId="39" fontId="120" fillId="13" borderId="0" xfId="20" applyNumberFormat="1" applyFont="1" applyFill="1" applyBorder="1" applyAlignment="1">
      <alignment horizontal="center" vertical="center"/>
    </xf>
    <xf numFmtId="0" fontId="120" fillId="13" borderId="0" xfId="20" applyFont="1" applyFill="1" applyBorder="1" applyAlignment="1">
      <alignment horizontal="center" vertical="center"/>
    </xf>
    <xf numFmtId="4" fontId="56" fillId="13" borderId="0" xfId="20" applyNumberFormat="1" applyFont="1" applyFill="1" applyBorder="1" applyAlignment="1">
      <alignment horizontal="center" vertical="center"/>
    </xf>
    <xf numFmtId="1" fontId="93" fillId="13" borderId="367" xfId="20" applyNumberFormat="1" applyFont="1" applyFill="1" applyBorder="1" applyAlignment="1">
      <alignment horizontal="center" vertical="center"/>
    </xf>
    <xf numFmtId="0" fontId="120" fillId="13" borderId="0" xfId="20" applyFont="1" applyFill="1" applyAlignment="1">
      <alignment horizontal="center" vertical="center"/>
    </xf>
    <xf numFmtId="4" fontId="120" fillId="13" borderId="0" xfId="20" applyNumberFormat="1" applyFont="1" applyFill="1" applyAlignment="1">
      <alignment vertical="center"/>
    </xf>
    <xf numFmtId="0" fontId="93" fillId="13" borderId="368" xfId="20" applyFont="1" applyFill="1" applyBorder="1" applyAlignment="1">
      <alignment horizontal="center" vertical="center"/>
    </xf>
    <xf numFmtId="168" fontId="73" fillId="13" borderId="369" xfId="20" applyNumberFormat="1" applyFont="1" applyFill="1" applyBorder="1" applyAlignment="1">
      <alignment horizontal="right" vertical="center"/>
    </xf>
    <xf numFmtId="0" fontId="121" fillId="13" borderId="0" xfId="20" applyFont="1" applyFill="1" applyAlignment="1">
      <alignment horizontal="center" vertical="center"/>
    </xf>
    <xf numFmtId="0" fontId="122" fillId="13" borderId="0" xfId="20" applyFont="1" applyFill="1" applyAlignment="1">
      <alignment vertical="center"/>
    </xf>
    <xf numFmtId="0" fontId="120" fillId="13" borderId="0" xfId="20" applyFont="1" applyFill="1" applyBorder="1" applyAlignment="1">
      <alignment vertical="center" wrapText="1"/>
    </xf>
    <xf numFmtId="0" fontId="38" fillId="13" borderId="0" xfId="20" applyFont="1" applyFill="1" applyBorder="1" applyAlignment="1">
      <alignment vertical="center" wrapText="1"/>
    </xf>
    <xf numFmtId="0" fontId="121" fillId="13" borderId="0" xfId="20" applyFont="1" applyFill="1" applyBorder="1" applyAlignment="1">
      <alignment horizontal="center" vertical="center" wrapText="1"/>
    </xf>
    <xf numFmtId="39" fontId="26" fillId="13" borderId="0" xfId="20" applyNumberFormat="1" applyFont="1" applyFill="1" applyBorder="1" applyAlignment="1">
      <alignment horizontal="center" vertical="center" wrapText="1"/>
    </xf>
    <xf numFmtId="0" fontId="120" fillId="13" borderId="0" xfId="20" applyFont="1" applyFill="1" applyAlignment="1">
      <alignment vertical="center" wrapText="1"/>
    </xf>
    <xf numFmtId="0" fontId="27" fillId="13" borderId="0" xfId="20" applyFont="1" applyFill="1" applyAlignment="1">
      <alignment vertical="center"/>
    </xf>
    <xf numFmtId="0" fontId="121" fillId="13" borderId="0" xfId="20" applyFont="1" applyFill="1" applyAlignment="1">
      <alignment horizontal="center" vertical="center" wrapText="1"/>
    </xf>
    <xf numFmtId="39" fontId="26" fillId="13" borderId="0" xfId="20" applyNumberFormat="1" applyFont="1" applyFill="1" applyAlignment="1">
      <alignment horizontal="center" vertical="center" wrapText="1"/>
    </xf>
    <xf numFmtId="0" fontId="38" fillId="13" borderId="0" xfId="20" applyFont="1" applyFill="1" applyAlignment="1">
      <alignment vertical="center" wrapText="1"/>
    </xf>
    <xf numFmtId="39" fontId="24" fillId="13" borderId="0" xfId="20" applyNumberFormat="1" applyFont="1" applyFill="1" applyAlignment="1">
      <alignment horizontal="right" vertical="center" wrapText="1"/>
    </xf>
    <xf numFmtId="39" fontId="93" fillId="13" borderId="0" xfId="20" applyNumberFormat="1" applyFont="1" applyFill="1" applyAlignment="1">
      <alignment horizontal="right" vertical="center"/>
    </xf>
    <xf numFmtId="39" fontId="24" fillId="13" borderId="183" xfId="20" applyNumberFormat="1" applyFont="1" applyFill="1" applyBorder="1" applyAlignment="1">
      <alignment horizontal="right" vertical="center" wrapText="1"/>
    </xf>
    <xf numFmtId="0" fontId="44" fillId="13" borderId="0" xfId="20" applyFont="1" applyFill="1" applyAlignment="1">
      <alignment vertical="center" wrapText="1"/>
    </xf>
    <xf numFmtId="39" fontId="90" fillId="13" borderId="0" xfId="20" applyNumberFormat="1" applyFont="1" applyFill="1" applyAlignment="1">
      <alignment horizontal="right" vertical="center"/>
    </xf>
    <xf numFmtId="39" fontId="25" fillId="13" borderId="0" xfId="20" applyNumberFormat="1" applyFont="1" applyFill="1" applyAlignment="1">
      <alignment horizontal="right" vertical="center" wrapText="1"/>
    </xf>
    <xf numFmtId="0" fontId="123" fillId="13" borderId="0" xfId="20" applyFont="1" applyFill="1" applyAlignment="1">
      <alignment horizontal="right" vertical="center" wrapText="1"/>
    </xf>
    <xf numFmtId="0" fontId="118" fillId="13" borderId="0" xfId="20" applyFont="1" applyFill="1" applyBorder="1" applyAlignment="1">
      <alignment vertical="center"/>
    </xf>
    <xf numFmtId="0" fontId="35" fillId="4" borderId="136" xfId="20" applyFont="1" applyFill="1" applyBorder="1" applyAlignment="1">
      <alignment horizontal="right" vertical="center"/>
    </xf>
    <xf numFmtId="0" fontId="35" fillId="25" borderId="136" xfId="20" applyFont="1" applyFill="1" applyBorder="1" applyAlignment="1">
      <alignment horizontal="right" vertical="center"/>
    </xf>
    <xf numFmtId="0" fontId="35" fillId="26" borderId="136" xfId="20" applyFont="1" applyFill="1" applyBorder="1" applyAlignment="1">
      <alignment horizontal="right" vertical="center"/>
    </xf>
    <xf numFmtId="0" fontId="35" fillId="27" borderId="136" xfId="20" applyFont="1" applyFill="1" applyBorder="1" applyAlignment="1">
      <alignment horizontal="right" vertical="center"/>
    </xf>
    <xf numFmtId="0" fontId="35" fillId="25" borderId="362" xfId="20" applyFont="1" applyFill="1" applyBorder="1" applyAlignment="1">
      <alignment horizontal="right" vertical="center"/>
    </xf>
    <xf numFmtId="0" fontId="35" fillId="25" borderId="137" xfId="20" applyFont="1" applyFill="1" applyBorder="1" applyAlignment="1">
      <alignment horizontal="right" vertical="center"/>
    </xf>
    <xf numFmtId="0" fontId="35" fillId="28" borderId="136" xfId="20" applyFont="1" applyFill="1" applyBorder="1" applyAlignment="1">
      <alignment horizontal="right" vertical="center"/>
    </xf>
    <xf numFmtId="0" fontId="35" fillId="29" borderId="136" xfId="20" applyFont="1" applyFill="1" applyBorder="1" applyAlignment="1">
      <alignment horizontal="right" vertical="center"/>
    </xf>
    <xf numFmtId="0" fontId="46" fillId="25" borderId="136" xfId="20" applyFont="1" applyFill="1" applyBorder="1" applyAlignment="1">
      <alignment horizontal="center" vertical="center"/>
    </xf>
    <xf numFmtId="164" fontId="41" fillId="11" borderId="318" xfId="20" applyNumberFormat="1" applyFont="1" applyFill="1" applyBorder="1" applyAlignment="1">
      <alignment vertical="center"/>
    </xf>
    <xf numFmtId="164" fontId="41" fillId="11" borderId="318" xfId="20" applyNumberFormat="1" applyFont="1" applyFill="1" applyBorder="1" applyAlignment="1">
      <alignment horizontal="right" vertical="center"/>
    </xf>
    <xf numFmtId="39" fontId="42" fillId="11" borderId="316" xfId="20" applyNumberFormat="1" applyFont="1" applyFill="1" applyBorder="1" applyAlignment="1">
      <alignment horizontal="right" vertical="center"/>
    </xf>
    <xf numFmtId="4" fontId="41" fillId="11" borderId="316" xfId="20" applyNumberFormat="1" applyFont="1" applyFill="1" applyBorder="1" applyAlignment="1">
      <alignment horizontal="right" vertical="center" wrapText="1"/>
    </xf>
    <xf numFmtId="164" fontId="42" fillId="11" borderId="318" xfId="20" applyNumberFormat="1" applyFont="1" applyFill="1" applyBorder="1" applyAlignment="1">
      <alignment horizontal="right" vertical="center"/>
    </xf>
    <xf numFmtId="0" fontId="79" fillId="0" borderId="356" xfId="20" applyFont="1" applyFill="1" applyBorder="1" applyAlignment="1">
      <alignment horizontal="left" vertical="center" wrapText="1" indent="1"/>
    </xf>
    <xf numFmtId="0" fontId="28" fillId="0" borderId="356" xfId="20" applyFont="1" applyFill="1" applyBorder="1" applyAlignment="1">
      <alignment horizontal="left" vertical="center" indent="1"/>
    </xf>
    <xf numFmtId="0" fontId="28" fillId="0" borderId="356" xfId="20" applyFont="1" applyFill="1" applyBorder="1" applyAlignment="1">
      <alignment horizontal="left" vertical="center" wrapText="1" indent="1"/>
    </xf>
    <xf numFmtId="0" fontId="28" fillId="13" borderId="358" xfId="20" applyFont="1" applyFill="1" applyBorder="1" applyAlignment="1">
      <alignment horizontal="left" vertical="center" wrapText="1" indent="1"/>
    </xf>
    <xf numFmtId="0" fontId="27" fillId="25" borderId="136" xfId="20" applyFont="1" applyFill="1" applyBorder="1" applyAlignment="1">
      <alignment horizontal="left" vertical="center" indent="1"/>
    </xf>
    <xf numFmtId="0" fontId="27" fillId="27" borderId="136" xfId="20" applyFont="1" applyFill="1" applyBorder="1" applyAlignment="1">
      <alignment horizontal="left" vertical="center" indent="1"/>
    </xf>
    <xf numFmtId="0" fontId="27" fillId="4" borderId="136" xfId="20" applyFont="1" applyFill="1" applyBorder="1" applyAlignment="1">
      <alignment horizontal="left" vertical="center" indent="1"/>
    </xf>
    <xf numFmtId="0" fontId="27" fillId="28" borderId="136" xfId="20" applyFont="1" applyFill="1" applyBorder="1" applyAlignment="1">
      <alignment horizontal="left" vertical="center" indent="1"/>
    </xf>
    <xf numFmtId="0" fontId="27" fillId="22" borderId="143" xfId="20" applyFont="1" applyFill="1" applyBorder="1" applyAlignment="1">
      <alignment horizontal="center" vertical="center" wrapText="1"/>
    </xf>
    <xf numFmtId="0" fontId="28" fillId="22" borderId="360" xfId="20" applyFont="1" applyFill="1" applyBorder="1" applyAlignment="1">
      <alignment horizontal="center" vertical="center"/>
    </xf>
    <xf numFmtId="0" fontId="28" fillId="22" borderId="158" xfId="20" applyFont="1" applyFill="1" applyBorder="1" applyAlignment="1">
      <alignment horizontal="center" vertical="center"/>
    </xf>
    <xf numFmtId="0" fontId="27" fillId="0" borderId="143" xfId="20" applyFont="1" applyFill="1" applyBorder="1" applyAlignment="1">
      <alignment horizontal="center" vertical="center" wrapText="1"/>
    </xf>
    <xf numFmtId="0" fontId="27" fillId="0" borderId="144" xfId="20" applyFont="1" applyFill="1" applyBorder="1" applyAlignment="1">
      <alignment horizontal="center" vertical="center" wrapText="1"/>
    </xf>
    <xf numFmtId="0" fontId="28" fillId="22" borderId="304" xfId="20" applyFont="1" applyFill="1" applyBorder="1" applyAlignment="1">
      <alignment horizontal="center" vertical="center"/>
    </xf>
    <xf numFmtId="1" fontId="28" fillId="22" borderId="150" xfId="20" applyNumberFormat="1" applyFont="1" applyFill="1" applyBorder="1" applyAlignment="1">
      <alignment horizontal="center" vertical="center"/>
    </xf>
    <xf numFmtId="0" fontId="66" fillId="0" borderId="204" xfId="20" applyFont="1" applyFill="1" applyBorder="1" applyAlignment="1">
      <alignment horizontal="center" vertical="center"/>
    </xf>
    <xf numFmtId="1" fontId="28" fillId="0" borderId="155" xfId="20" applyNumberFormat="1" applyFont="1" applyFill="1" applyBorder="1" applyAlignment="1">
      <alignment horizontal="center" vertical="center"/>
    </xf>
    <xf numFmtId="0" fontId="65" fillId="0" borderId="144" xfId="20" applyFont="1" applyFill="1" applyBorder="1" applyAlignment="1">
      <alignment horizontal="center" vertical="center"/>
    </xf>
    <xf numFmtId="0" fontId="27" fillId="22" borderId="144" xfId="20" applyFont="1" applyFill="1" applyBorder="1" applyAlignment="1">
      <alignment horizontal="left" vertical="center" wrapText="1" indent="1"/>
    </xf>
    <xf numFmtId="0" fontId="28" fillId="22" borderId="155" xfId="20" applyFont="1" applyFill="1" applyBorder="1" applyAlignment="1">
      <alignment horizontal="left" vertical="center" wrapText="1" indent="1"/>
    </xf>
    <xf numFmtId="0" fontId="28" fillId="22" borderId="150" xfId="20" applyFont="1" applyFill="1" applyBorder="1" applyAlignment="1">
      <alignment horizontal="left" vertical="center" wrapText="1" indent="1"/>
    </xf>
    <xf numFmtId="0" fontId="28" fillId="22" borderId="143" xfId="20" applyFont="1" applyFill="1" applyBorder="1" applyAlignment="1">
      <alignment horizontal="left" vertical="center" wrapText="1" indent="1"/>
    </xf>
    <xf numFmtId="0" fontId="28" fillId="22" borderId="237" xfId="20" applyFont="1" applyFill="1" applyBorder="1" applyAlignment="1">
      <alignment horizontal="left" vertical="center" wrapText="1" indent="1"/>
    </xf>
    <xf numFmtId="0" fontId="27" fillId="22" borderId="178" xfId="20" applyFont="1" applyFill="1" applyBorder="1" applyAlignment="1">
      <alignment horizontal="left" vertical="center" wrapText="1" indent="1"/>
    </xf>
    <xf numFmtId="0" fontId="27" fillId="22" borderId="143" xfId="20" applyFont="1" applyFill="1" applyBorder="1" applyAlignment="1">
      <alignment horizontal="left" vertical="center" wrapText="1" indent="1"/>
    </xf>
    <xf numFmtId="0" fontId="28" fillId="22" borderId="153" xfId="20" applyFont="1" applyFill="1" applyBorder="1" applyAlignment="1">
      <alignment horizontal="left" vertical="center" wrapText="1" indent="1"/>
    </xf>
    <xf numFmtId="0" fontId="27" fillId="0" borderId="144" xfId="20" applyFont="1" applyFill="1" applyBorder="1" applyAlignment="1">
      <alignment horizontal="left" vertical="center" wrapText="1" indent="1"/>
    </xf>
    <xf numFmtId="0" fontId="28" fillId="0" borderId="155" xfId="20" applyFont="1" applyFill="1" applyBorder="1" applyAlignment="1">
      <alignment horizontal="left" vertical="center" wrapText="1" indent="1"/>
    </xf>
    <xf numFmtId="0" fontId="28" fillId="0" borderId="150" xfId="20" applyFont="1" applyFill="1" applyBorder="1" applyAlignment="1">
      <alignment horizontal="left" vertical="center" wrapText="1" indent="1"/>
    </xf>
    <xf numFmtId="0" fontId="28" fillId="0" borderId="143" xfId="20" applyFont="1" applyFill="1" applyBorder="1" applyAlignment="1">
      <alignment horizontal="left" vertical="center" wrapText="1" indent="1"/>
    </xf>
    <xf numFmtId="0" fontId="27" fillId="0" borderId="143" xfId="20" applyFont="1" applyFill="1" applyBorder="1" applyAlignment="1">
      <alignment horizontal="left" vertical="center" wrapText="1" indent="1"/>
    </xf>
    <xf numFmtId="0" fontId="27" fillId="0" borderId="178" xfId="20" applyFont="1" applyFill="1" applyBorder="1" applyAlignment="1">
      <alignment horizontal="left" vertical="center" wrapText="1" indent="1"/>
    </xf>
    <xf numFmtId="0" fontId="28" fillId="0" borderId="237" xfId="20" applyFont="1" applyFill="1" applyBorder="1" applyAlignment="1">
      <alignment horizontal="left" vertical="center" wrapText="1" indent="1"/>
    </xf>
    <xf numFmtId="0" fontId="27" fillId="0" borderId="167" xfId="20" applyFont="1" applyFill="1" applyBorder="1" applyAlignment="1">
      <alignment horizontal="left" vertical="center" wrapText="1" indent="1"/>
    </xf>
    <xf numFmtId="0" fontId="27" fillId="0" borderId="205" xfId="20" applyFont="1" applyFill="1" applyBorder="1" applyAlignment="1">
      <alignment horizontal="left" vertical="center" wrapText="1" indent="1"/>
    </xf>
    <xf numFmtId="0" fontId="28" fillId="0" borderId="210" xfId="20" applyFont="1" applyFill="1" applyBorder="1" applyAlignment="1">
      <alignment horizontal="left" vertical="center" wrapText="1" indent="1"/>
    </xf>
    <xf numFmtId="0" fontId="27" fillId="0" borderId="0" xfId="20" applyFont="1" applyFill="1" applyBorder="1" applyAlignment="1">
      <alignment horizontal="left" vertical="center" wrapText="1" indent="1"/>
    </xf>
    <xf numFmtId="0" fontId="27" fillId="0" borderId="220" xfId="20" applyFont="1" applyFill="1" applyBorder="1" applyAlignment="1">
      <alignment horizontal="left" vertical="center" wrapText="1" indent="1"/>
    </xf>
    <xf numFmtId="0" fontId="28" fillId="0" borderId="147" xfId="20" applyFont="1" applyFill="1" applyBorder="1" applyAlignment="1">
      <alignment horizontal="left" vertical="center" wrapText="1" indent="1"/>
    </xf>
    <xf numFmtId="0" fontId="27" fillId="0" borderId="222" xfId="20" applyFont="1" applyFill="1" applyBorder="1" applyAlignment="1">
      <alignment horizontal="left" vertical="center" wrapText="1" indent="1"/>
    </xf>
    <xf numFmtId="0" fontId="28" fillId="0" borderId="212" xfId="20" applyFont="1" applyFill="1" applyBorder="1" applyAlignment="1">
      <alignment horizontal="left" vertical="center" wrapText="1" indent="1"/>
    </xf>
    <xf numFmtId="0" fontId="28" fillId="0" borderId="223" xfId="20" applyFont="1" applyFill="1" applyBorder="1" applyAlignment="1">
      <alignment horizontal="left" vertical="center" wrapText="1" indent="1"/>
    </xf>
    <xf numFmtId="0" fontId="28" fillId="0" borderId="219" xfId="20" applyFont="1" applyFill="1" applyBorder="1" applyAlignment="1">
      <alignment horizontal="left" vertical="center" wrapText="1" indent="1"/>
    </xf>
    <xf numFmtId="0" fontId="28" fillId="0" borderId="0" xfId="20" applyFont="1" applyFill="1" applyBorder="1" applyAlignment="1">
      <alignment horizontal="left" vertical="center" wrapText="1" indent="1"/>
    </xf>
    <xf numFmtId="0" fontId="28" fillId="0" borderId="229" xfId="20" applyFont="1" applyFill="1" applyBorder="1" applyAlignment="1">
      <alignment horizontal="left" vertical="center" wrapText="1" indent="1"/>
    </xf>
    <xf numFmtId="0" fontId="28" fillId="0" borderId="183" xfId="20" applyFont="1" applyFill="1" applyBorder="1" applyAlignment="1">
      <alignment horizontal="left" vertical="center" wrapText="1" indent="1"/>
    </xf>
    <xf numFmtId="0" fontId="28" fillId="0" borderId="232" xfId="20" applyFont="1" applyFill="1" applyBorder="1" applyAlignment="1">
      <alignment horizontal="left" vertical="center" wrapText="1" indent="1"/>
    </xf>
    <xf numFmtId="0" fontId="28" fillId="0" borderId="171" xfId="20" applyFont="1" applyFill="1" applyBorder="1" applyAlignment="1">
      <alignment horizontal="left" vertical="center" wrapText="1" indent="1"/>
    </xf>
    <xf numFmtId="0" fontId="28" fillId="22" borderId="168" xfId="20" applyFont="1" applyFill="1" applyBorder="1" applyAlignment="1">
      <alignment horizontal="left" vertical="center" wrapText="1" indent="1"/>
    </xf>
    <xf numFmtId="0" fontId="28" fillId="22" borderId="174" xfId="20" applyFont="1" applyFill="1" applyBorder="1" applyAlignment="1">
      <alignment horizontal="left" vertical="center" wrapText="1" indent="1"/>
    </xf>
    <xf numFmtId="0" fontId="27" fillId="0" borderId="143" xfId="20" applyFont="1" applyBorder="1" applyAlignment="1">
      <alignment horizontal="left" vertical="center" wrapText="1" indent="1"/>
    </xf>
    <xf numFmtId="0" fontId="27" fillId="23" borderId="143" xfId="20" applyFont="1" applyFill="1" applyBorder="1" applyAlignment="1">
      <alignment horizontal="left" vertical="center" wrapText="1" indent="1"/>
    </xf>
    <xf numFmtId="0" fontId="27" fillId="22" borderId="150" xfId="20" applyFont="1" applyFill="1" applyBorder="1" applyAlignment="1">
      <alignment horizontal="left" vertical="center" wrapText="1" indent="1"/>
    </xf>
    <xf numFmtId="0" fontId="28" fillId="0" borderId="150" xfId="20" applyFont="1" applyBorder="1" applyAlignment="1">
      <alignment horizontal="left" vertical="center" wrapText="1" indent="1"/>
    </xf>
    <xf numFmtId="0" fontId="27" fillId="0" borderId="150" xfId="20" applyFont="1" applyBorder="1" applyAlignment="1">
      <alignment horizontal="left" vertical="center" wrapText="1" indent="1"/>
    </xf>
    <xf numFmtId="0" fontId="28" fillId="0" borderId="143" xfId="20" applyFont="1" applyBorder="1" applyAlignment="1">
      <alignment horizontal="left" vertical="center" wrapText="1" indent="1"/>
    </xf>
    <xf numFmtId="0" fontId="28" fillId="22" borderId="356" xfId="20" applyFont="1" applyFill="1" applyBorder="1" applyAlignment="1">
      <alignment horizontal="left" vertical="center" wrapText="1" indent="1"/>
    </xf>
    <xf numFmtId="0" fontId="28" fillId="0" borderId="373" xfId="20" applyFont="1" applyFill="1" applyBorder="1" applyAlignment="1">
      <alignment horizontal="left" vertical="center" wrapText="1" indent="1"/>
    </xf>
    <xf numFmtId="0" fontId="32" fillId="22" borderId="380" xfId="20" applyFont="1" applyFill="1" applyBorder="1" applyAlignment="1">
      <alignment horizontal="center" vertical="center"/>
    </xf>
    <xf numFmtId="0" fontId="28" fillId="22" borderId="378" xfId="20" applyFont="1" applyFill="1" applyBorder="1" applyAlignment="1">
      <alignment horizontal="center" vertical="center"/>
    </xf>
    <xf numFmtId="0" fontId="28" fillId="22" borderId="378" xfId="20" applyFont="1" applyFill="1" applyBorder="1" applyAlignment="1">
      <alignment horizontal="left" vertical="center" wrapText="1" indent="1"/>
    </xf>
    <xf numFmtId="0" fontId="24" fillId="22" borderId="380" xfId="20" applyFont="1" applyFill="1" applyBorder="1" applyAlignment="1">
      <alignment horizontal="center" vertical="center" wrapText="1"/>
    </xf>
    <xf numFmtId="0" fontId="28" fillId="22" borderId="380" xfId="20" applyFont="1" applyFill="1" applyBorder="1" applyAlignment="1">
      <alignment horizontal="center" vertical="center" wrapText="1"/>
    </xf>
    <xf numFmtId="39" fontId="24" fillId="22" borderId="380" xfId="20" applyNumberFormat="1" applyFont="1" applyFill="1" applyBorder="1" applyAlignment="1">
      <alignment vertical="center"/>
    </xf>
    <xf numFmtId="39" fontId="24" fillId="22" borderId="380" xfId="20" applyNumberFormat="1" applyFont="1" applyFill="1" applyBorder="1" applyAlignment="1">
      <alignment horizontal="right" vertical="center"/>
    </xf>
    <xf numFmtId="39" fontId="25" fillId="22" borderId="380" xfId="20" applyNumberFormat="1" applyFont="1" applyFill="1" applyBorder="1" applyAlignment="1">
      <alignment horizontal="right" vertical="center"/>
    </xf>
    <xf numFmtId="0" fontId="28" fillId="13" borderId="150" xfId="20" applyFont="1" applyFill="1" applyBorder="1" applyAlignment="1">
      <alignment horizontal="left" vertical="center" wrapText="1" indent="1"/>
    </xf>
    <xf numFmtId="0" fontId="28" fillId="13" borderId="143" xfId="20" applyFont="1" applyFill="1" applyBorder="1" applyAlignment="1">
      <alignment horizontal="left" vertical="center" wrapText="1" indent="1"/>
    </xf>
    <xf numFmtId="0" fontId="28" fillId="13" borderId="168" xfId="20" applyFont="1" applyFill="1" applyBorder="1" applyAlignment="1">
      <alignment horizontal="left" vertical="center" wrapText="1" indent="1"/>
    </xf>
    <xf numFmtId="0" fontId="28" fillId="13" borderId="155" xfId="20" applyFont="1" applyFill="1" applyBorder="1" applyAlignment="1">
      <alignment horizontal="left" vertical="center" wrapText="1" indent="1"/>
    </xf>
    <xf numFmtId="7" fontId="125" fillId="19" borderId="134" xfId="4" applyNumberFormat="1" applyFont="1" applyFill="1" applyBorder="1" applyAlignment="1">
      <alignment horizontal="right" vertical="center"/>
    </xf>
    <xf numFmtId="7" fontId="32" fillId="13" borderId="0" xfId="20" applyNumberFormat="1" applyFont="1" applyFill="1" applyAlignment="1">
      <alignment horizontal="right" vertical="center" wrapText="1"/>
    </xf>
    <xf numFmtId="0" fontId="18" fillId="25" borderId="381" xfId="20" applyFont="1" applyFill="1" applyBorder="1" applyAlignment="1">
      <alignment vertical="center" textRotation="90" wrapText="1"/>
    </xf>
    <xf numFmtId="0" fontId="18" fillId="25" borderId="381" xfId="20" applyFont="1" applyFill="1" applyBorder="1" applyAlignment="1">
      <alignment horizontal="center" vertical="center" textRotation="90" wrapText="1"/>
    </xf>
    <xf numFmtId="164" fontId="35" fillId="25" borderId="382" xfId="20" applyNumberFormat="1" applyFont="1" applyFill="1" applyBorder="1" applyAlignment="1">
      <alignment horizontal="right" vertical="center"/>
    </xf>
    <xf numFmtId="164" fontId="35" fillId="25" borderId="382" xfId="20" applyNumberFormat="1" applyFont="1" applyFill="1" applyBorder="1" applyAlignment="1">
      <alignment vertical="center"/>
    </xf>
    <xf numFmtId="164" fontId="35" fillId="25" borderId="383" xfId="20" applyNumberFormat="1" applyFont="1" applyFill="1" applyBorder="1" applyAlignment="1">
      <alignment horizontal="right" vertical="center"/>
    </xf>
    <xf numFmtId="164" fontId="35" fillId="4" borderId="382" xfId="20" applyNumberFormat="1" applyFont="1" applyFill="1" applyBorder="1" applyAlignment="1">
      <alignment horizontal="right" vertical="center"/>
    </xf>
    <xf numFmtId="0" fontId="27" fillId="25" borderId="137" xfId="20" applyFont="1" applyFill="1" applyBorder="1" applyAlignment="1">
      <alignment horizontal="left" vertical="center" indent="1"/>
    </xf>
    <xf numFmtId="39" fontId="35" fillId="25" borderId="383" xfId="20" applyNumberFormat="1" applyFont="1" applyFill="1" applyBorder="1" applyAlignment="1">
      <alignment vertical="center"/>
    </xf>
    <xf numFmtId="39" fontId="35" fillId="25" borderId="383" xfId="20" applyNumberFormat="1" applyFont="1" applyFill="1" applyBorder="1" applyAlignment="1">
      <alignment horizontal="right" vertical="center"/>
    </xf>
    <xf numFmtId="39" fontId="35" fillId="4" borderId="383" xfId="20" applyNumberFormat="1" applyFont="1" applyFill="1" applyBorder="1" applyAlignment="1">
      <alignment vertical="center"/>
    </xf>
    <xf numFmtId="39" fontId="35" fillId="4" borderId="383" xfId="20" applyNumberFormat="1" applyFont="1" applyFill="1" applyBorder="1" applyAlignment="1">
      <alignment horizontal="right" vertical="center"/>
    </xf>
    <xf numFmtId="0" fontId="0" fillId="0" borderId="40" xfId="0" applyFill="1" applyBorder="1"/>
    <xf numFmtId="0" fontId="0" fillId="0" borderId="42" xfId="0" applyFill="1" applyBorder="1"/>
    <xf numFmtId="168" fontId="73" fillId="0" borderId="384" xfId="0" applyNumberFormat="1" applyFont="1" applyFill="1" applyBorder="1" applyAlignment="1">
      <alignment horizontal="right" vertical="center"/>
    </xf>
    <xf numFmtId="0" fontId="21" fillId="0" borderId="49" xfId="7" applyFont="1" applyFill="1" applyBorder="1" applyAlignment="1">
      <alignment horizontal="left" vertical="center" wrapText="1" indent="1"/>
    </xf>
    <xf numFmtId="0" fontId="21" fillId="0" borderId="49" xfId="9" applyFont="1" applyFill="1" applyBorder="1" applyAlignment="1">
      <alignment horizontal="left" vertical="center" wrapText="1" indent="1"/>
    </xf>
    <xf numFmtId="39" fontId="29" fillId="0" borderId="33" xfId="9" applyNumberFormat="1" applyFont="1" applyFill="1" applyBorder="1" applyAlignment="1">
      <alignment vertical="center"/>
    </xf>
    <xf numFmtId="39" fontId="33" fillId="0" borderId="33" xfId="9" applyNumberFormat="1" applyFont="1" applyFill="1" applyBorder="1" applyAlignment="1">
      <alignment vertical="center"/>
    </xf>
    <xf numFmtId="0" fontId="21" fillId="0" borderId="33" xfId="9" applyFont="1" applyFill="1" applyBorder="1" applyAlignment="1">
      <alignment horizontal="left" vertical="center" wrapText="1" indent="1"/>
    </xf>
    <xf numFmtId="0" fontId="29" fillId="0" borderId="33" xfId="9" applyFont="1" applyFill="1" applyBorder="1" applyAlignment="1">
      <alignment horizontal="center" vertical="center" wrapText="1"/>
    </xf>
    <xf numFmtId="0" fontId="21" fillId="0" borderId="38" xfId="9" applyFont="1" applyFill="1" applyBorder="1" applyAlignment="1">
      <alignment horizontal="left" vertical="center" wrapText="1" indent="1"/>
    </xf>
    <xf numFmtId="0" fontId="21" fillId="0" borderId="77" xfId="7" applyFont="1" applyFill="1" applyBorder="1" applyAlignment="1">
      <alignment horizontal="left" vertical="center" wrapText="1" indent="1"/>
    </xf>
    <xf numFmtId="0" fontId="19" fillId="0" borderId="81" xfId="7" applyFont="1" applyFill="1" applyBorder="1" applyAlignment="1">
      <alignment horizontal="center" vertical="center"/>
    </xf>
    <xf numFmtId="0" fontId="20" fillId="0" borderId="33" xfId="7" applyFont="1" applyFill="1" applyBorder="1" applyAlignment="1">
      <alignment horizontal="left" vertical="center" wrapText="1" indent="1"/>
    </xf>
    <xf numFmtId="0" fontId="21" fillId="0" borderId="33" xfId="7" applyFont="1" applyFill="1" applyBorder="1" applyAlignment="1">
      <alignment horizontal="left" vertical="center" wrapText="1" indent="1"/>
    </xf>
    <xf numFmtId="0" fontId="21" fillId="0" borderId="33" xfId="7" applyFont="1" applyFill="1" applyBorder="1" applyAlignment="1">
      <alignment horizontal="center" vertical="center"/>
    </xf>
    <xf numFmtId="1" fontId="29" fillId="0" borderId="33" xfId="9" applyNumberFormat="1" applyFont="1" applyFill="1" applyBorder="1" applyAlignment="1">
      <alignment horizontal="center" vertical="center" wrapText="1"/>
    </xf>
    <xf numFmtId="0" fontId="21" fillId="0" borderId="48" xfId="9" applyFont="1" applyFill="1" applyBorder="1" applyAlignment="1">
      <alignment horizontal="left" vertical="center" wrapText="1" indent="1"/>
    </xf>
    <xf numFmtId="0" fontId="19" fillId="0" borderId="75" xfId="7" applyFont="1" applyFill="1" applyBorder="1" applyAlignment="1">
      <alignment horizontal="center" vertical="center"/>
    </xf>
    <xf numFmtId="0" fontId="20" fillId="0" borderId="49" xfId="7" applyFont="1" applyFill="1" applyBorder="1" applyAlignment="1">
      <alignment horizontal="left" vertical="center" wrapText="1" indent="1"/>
    </xf>
    <xf numFmtId="0" fontId="21" fillId="0" borderId="30" xfId="9" applyFont="1" applyFill="1" applyBorder="1" applyAlignment="1">
      <alignment horizontal="left" vertical="center" wrapText="1" indent="1"/>
    </xf>
    <xf numFmtId="1" fontId="24" fillId="0" borderId="33" xfId="1" applyNumberFormat="1" applyFont="1" applyFill="1" applyBorder="1" applyAlignment="1">
      <alignment horizontal="center" vertical="center" wrapText="1"/>
    </xf>
    <xf numFmtId="0" fontId="24" fillId="0" borderId="33" xfId="9" applyFont="1" applyFill="1" applyBorder="1" applyAlignment="1">
      <alignment horizontal="center" vertical="center"/>
    </xf>
    <xf numFmtId="0" fontId="24" fillId="0" borderId="30" xfId="9" applyFont="1" applyFill="1" applyBorder="1" applyAlignment="1">
      <alignment horizontal="center" vertical="center"/>
    </xf>
    <xf numFmtId="0" fontId="21" fillId="0" borderId="69" xfId="7" applyFont="1" applyFill="1" applyBorder="1" applyAlignment="1">
      <alignment horizontal="left" vertical="center" wrapText="1" indent="1"/>
    </xf>
    <xf numFmtId="0" fontId="21" fillId="0" borderId="32" xfId="9" applyFont="1" applyFill="1" applyBorder="1" applyAlignment="1">
      <alignment horizontal="left" vertical="center" wrapText="1" indent="1"/>
    </xf>
    <xf numFmtId="0" fontId="21" fillId="0" borderId="83" xfId="7" applyFont="1" applyFill="1" applyBorder="1" applyAlignment="1">
      <alignment horizontal="left" vertical="center" wrapText="1" indent="1"/>
    </xf>
    <xf numFmtId="0" fontId="19" fillId="0" borderId="68"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19" fillId="0" borderId="81" xfId="9" applyFont="1" applyFill="1" applyBorder="1" applyAlignment="1">
      <alignment horizontal="center" vertical="center"/>
    </xf>
    <xf numFmtId="0" fontId="20" fillId="0" borderId="33" xfId="9" applyFont="1" applyFill="1" applyBorder="1" applyAlignment="1">
      <alignment horizontal="left" vertical="center" wrapText="1" indent="1"/>
    </xf>
    <xf numFmtId="0" fontId="21" fillId="0" borderId="33" xfId="9" applyFont="1" applyFill="1" applyBorder="1" applyAlignment="1">
      <alignment horizontal="center" vertical="center" wrapText="1"/>
    </xf>
    <xf numFmtId="0" fontId="21" fillId="0" borderId="30"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45" xfId="9" applyFont="1" applyFill="1" applyBorder="1" applyAlignment="1">
      <alignment horizontal="center" vertical="center" wrapText="1"/>
    </xf>
    <xf numFmtId="1" fontId="24" fillId="0" borderId="30" xfId="1" applyNumberFormat="1" applyFont="1" applyFill="1" applyBorder="1" applyAlignment="1">
      <alignment horizontal="center" vertical="center" wrapText="1"/>
    </xf>
    <xf numFmtId="0" fontId="21" fillId="0" borderId="96" xfId="9" applyFont="1" applyFill="1" applyBorder="1" applyAlignment="1">
      <alignment horizontal="left" vertical="center" wrapText="1" indent="1"/>
    </xf>
    <xf numFmtId="0" fontId="21" fillId="0" borderId="34" xfId="9" applyFont="1" applyFill="1" applyBorder="1" applyAlignment="1">
      <alignment horizontal="center" vertical="center" wrapText="1"/>
    </xf>
    <xf numFmtId="0" fontId="24" fillId="0" borderId="49" xfId="9" applyFont="1" applyFill="1" applyBorder="1" applyAlignment="1">
      <alignment horizontal="center" vertical="center"/>
    </xf>
    <xf numFmtId="1" fontId="24" fillId="0" borderId="49" xfId="1" applyNumberFormat="1" applyFont="1" applyFill="1" applyBorder="1" applyAlignment="1">
      <alignment horizontal="center" vertical="center" wrapText="1"/>
    </xf>
    <xf numFmtId="0" fontId="21" fillId="0" borderId="33" xfId="7" applyFont="1" applyFill="1" applyBorder="1" applyAlignment="1">
      <alignment horizontal="center" vertical="center" wrapText="1"/>
    </xf>
    <xf numFmtId="0" fontId="21" fillId="0" borderId="49" xfId="9" applyFont="1" applyFill="1" applyBorder="1" applyAlignment="1">
      <alignment horizontal="center" vertical="center" wrapText="1"/>
    </xf>
    <xf numFmtId="1" fontId="29" fillId="0" borderId="49" xfId="9" applyNumberFormat="1" applyFont="1" applyFill="1" applyBorder="1" applyAlignment="1">
      <alignment horizontal="center" vertical="center" wrapText="1"/>
    </xf>
    <xf numFmtId="0" fontId="29" fillId="0" borderId="49" xfId="9" applyFont="1" applyFill="1" applyBorder="1" applyAlignment="1">
      <alignment horizontal="center" vertical="center" wrapText="1"/>
    </xf>
    <xf numFmtId="0" fontId="21" fillId="8" borderId="30" xfId="9" applyFont="1" applyFill="1" applyBorder="1" applyAlignment="1">
      <alignment horizontal="left" vertical="center" wrapText="1" indent="1"/>
    </xf>
    <xf numFmtId="0" fontId="21" fillId="0" borderId="30" xfId="7" applyFont="1" applyFill="1" applyBorder="1" applyAlignment="1">
      <alignment horizontal="left" vertical="center" wrapText="1" indent="1"/>
    </xf>
    <xf numFmtId="0" fontId="109" fillId="0" borderId="30" xfId="9" applyFont="1" applyFill="1" applyBorder="1" applyAlignment="1">
      <alignment horizontal="left" vertical="center" wrapText="1" indent="1"/>
    </xf>
    <xf numFmtId="39" fontId="29" fillId="0" borderId="76" xfId="9" applyNumberFormat="1" applyFont="1" applyFill="1" applyBorder="1" applyAlignment="1">
      <alignment horizontal="right" vertical="center"/>
    </xf>
    <xf numFmtId="39" fontId="29" fillId="0" borderId="49" xfId="9" applyNumberFormat="1" applyFont="1" applyFill="1" applyBorder="1" applyAlignment="1">
      <alignment horizontal="right" vertical="center"/>
    </xf>
    <xf numFmtId="39" fontId="33" fillId="0" borderId="49" xfId="9" applyNumberFormat="1" applyFont="1" applyFill="1" applyBorder="1" applyAlignment="1">
      <alignment horizontal="right" vertical="center"/>
    </xf>
    <xf numFmtId="0" fontId="21" fillId="0" borderId="56" xfId="7" applyFont="1" applyFill="1" applyBorder="1" applyAlignment="1">
      <alignment horizontal="center" vertical="center" wrapText="1"/>
    </xf>
    <xf numFmtId="0" fontId="21" fillId="0" borderId="97" xfId="9" applyFont="1" applyFill="1" applyBorder="1" applyAlignment="1">
      <alignment horizontal="left" vertical="center" wrapText="1" indent="1"/>
    </xf>
    <xf numFmtId="0" fontId="24" fillId="0" borderId="96" xfId="9" applyFont="1" applyFill="1" applyBorder="1" applyAlignment="1">
      <alignment horizontal="center" vertical="center" wrapText="1"/>
    </xf>
    <xf numFmtId="49" fontId="9" fillId="0" borderId="0" xfId="4" applyNumberFormat="1" applyAlignment="1">
      <alignment vertical="center" wrapText="1"/>
    </xf>
    <xf numFmtId="0" fontId="15" fillId="6" borderId="385" xfId="7" applyFont="1" applyFill="1" applyBorder="1" applyAlignment="1" applyProtection="1">
      <alignment horizontal="center" vertical="center" wrapText="1"/>
      <protection locked="0"/>
    </xf>
    <xf numFmtId="0" fontId="15" fillId="7" borderId="387" xfId="7" applyFont="1" applyFill="1" applyBorder="1" applyAlignment="1" applyProtection="1">
      <alignment horizontal="center" vertical="center" wrapText="1"/>
      <protection locked="0"/>
    </xf>
    <xf numFmtId="0" fontId="15" fillId="7" borderId="388" xfId="7" applyFont="1" applyFill="1" applyBorder="1" applyAlignment="1" applyProtection="1">
      <alignment horizontal="center" vertical="center" wrapText="1"/>
      <protection locked="0"/>
    </xf>
    <xf numFmtId="0" fontId="14" fillId="7" borderId="388" xfId="0" applyFont="1" applyFill="1" applyBorder="1" applyAlignment="1" applyProtection="1">
      <alignment horizontal="center" vertical="center" wrapText="1"/>
      <protection locked="0"/>
    </xf>
    <xf numFmtId="49" fontId="14" fillId="7" borderId="388" xfId="0" applyNumberFormat="1" applyFont="1" applyFill="1" applyBorder="1" applyAlignment="1" applyProtection="1">
      <alignment horizontal="center" vertical="center" wrapText="1"/>
      <protection locked="0"/>
    </xf>
    <xf numFmtId="0" fontId="14" fillId="7" borderId="388" xfId="8" applyFont="1" applyFill="1" applyBorder="1" applyAlignment="1" applyProtection="1">
      <alignment horizontal="center" vertical="center" wrapText="1"/>
      <protection locked="0"/>
    </xf>
    <xf numFmtId="49" fontId="28" fillId="0" borderId="30" xfId="0" applyNumberFormat="1" applyFont="1" applyFill="1" applyBorder="1" applyAlignment="1">
      <alignment horizontal="center" vertical="center" wrapText="1"/>
    </xf>
    <xf numFmtId="1" fontId="21" fillId="0" borderId="30" xfId="9"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wrapText="1"/>
    </xf>
    <xf numFmtId="1" fontId="21" fillId="0" borderId="40" xfId="9" applyNumberFormat="1" applyFont="1" applyFill="1" applyBorder="1" applyAlignment="1">
      <alignment horizontal="center" vertical="center" wrapText="1"/>
    </xf>
    <xf numFmtId="0" fontId="24" fillId="0" borderId="39" xfId="3" applyFont="1" applyBorder="1" applyAlignment="1">
      <alignment horizontal="center" vertical="center"/>
    </xf>
    <xf numFmtId="0" fontId="28" fillId="0" borderId="39" xfId="3" applyFont="1" applyBorder="1" applyAlignment="1">
      <alignment horizontal="center" vertical="center"/>
    </xf>
    <xf numFmtId="39" fontId="24" fillId="0" borderId="39" xfId="3" applyNumberFormat="1" applyFont="1" applyBorder="1" applyAlignment="1">
      <alignment horizontal="right"/>
    </xf>
    <xf numFmtId="1" fontId="19" fillId="0" borderId="45" xfId="0" applyNumberFormat="1" applyFont="1" applyFill="1" applyBorder="1" applyAlignment="1">
      <alignment horizontal="center" vertical="center"/>
    </xf>
    <xf numFmtId="49" fontId="28" fillId="0" borderId="45" xfId="0" applyNumberFormat="1" applyFont="1" applyFill="1" applyBorder="1" applyAlignment="1">
      <alignment horizontal="center" vertical="center" wrapText="1"/>
    </xf>
    <xf numFmtId="1" fontId="27" fillId="0" borderId="45" xfId="0" applyNumberFormat="1" applyFont="1" applyFill="1" applyBorder="1" applyAlignment="1">
      <alignment horizontal="left" vertical="center" wrapText="1" indent="1"/>
    </xf>
    <xf numFmtId="0" fontId="24" fillId="0" borderId="45" xfId="3" applyFont="1" applyBorder="1" applyAlignment="1">
      <alignment horizontal="center" vertical="center"/>
    </xf>
    <xf numFmtId="0" fontId="28" fillId="0" borderId="45" xfId="3" applyFont="1" applyBorder="1" applyAlignment="1">
      <alignment horizontal="center" vertical="center"/>
    </xf>
    <xf numFmtId="39" fontId="24" fillId="0" borderId="45" xfId="3" applyNumberFormat="1" applyFont="1" applyBorder="1" applyAlignment="1">
      <alignment horizontal="right"/>
    </xf>
    <xf numFmtId="39" fontId="25" fillId="0" borderId="45" xfId="3" applyNumberFormat="1" applyFont="1" applyFill="1" applyBorder="1" applyAlignment="1">
      <alignment horizontal="right" vertical="center"/>
    </xf>
    <xf numFmtId="1" fontId="21" fillId="0" borderId="45" xfId="9" applyNumberFormat="1" applyFont="1" applyFill="1" applyBorder="1" applyAlignment="1">
      <alignment horizontal="center" vertical="center" wrapText="1"/>
    </xf>
    <xf numFmtId="49" fontId="19" fillId="0" borderId="33" xfId="0" applyNumberFormat="1" applyFont="1" applyFill="1" applyBorder="1" applyAlignment="1">
      <alignment horizontal="center" vertical="center"/>
    </xf>
    <xf numFmtId="49" fontId="21" fillId="0" borderId="33" xfId="0" applyNumberFormat="1" applyFont="1" applyFill="1" applyBorder="1" applyAlignment="1">
      <alignment horizontal="center" vertical="center"/>
    </xf>
    <xf numFmtId="39" fontId="29" fillId="0" borderId="33" xfId="3" applyNumberFormat="1" applyFont="1" applyFill="1" applyBorder="1" applyAlignment="1">
      <alignment horizontal="right" vertical="center"/>
    </xf>
    <xf numFmtId="39" fontId="24" fillId="0" borderId="33" xfId="0" applyNumberFormat="1" applyFont="1" applyBorder="1" applyAlignment="1">
      <alignment horizontal="right"/>
    </xf>
    <xf numFmtId="39" fontId="33" fillId="0" borderId="33" xfId="3" applyNumberFormat="1" applyFont="1" applyFill="1" applyBorder="1" applyAlignment="1">
      <alignment horizontal="right" vertical="center"/>
    </xf>
    <xf numFmtId="1" fontId="21" fillId="0" borderId="33" xfId="9" applyNumberFormat="1" applyFont="1" applyFill="1" applyBorder="1" applyAlignment="1">
      <alignment horizontal="center" vertical="center" wrapText="1"/>
    </xf>
    <xf numFmtId="0" fontId="26" fillId="0" borderId="40" xfId="0" applyFont="1" applyBorder="1" applyAlignment="1">
      <alignment vertical="center"/>
    </xf>
    <xf numFmtId="0" fontId="24" fillId="0" borderId="40" xfId="0" applyFont="1" applyBorder="1" applyAlignment="1">
      <alignment horizontal="center" vertical="center"/>
    </xf>
    <xf numFmtId="0" fontId="28" fillId="0" borderId="40" xfId="0" applyFont="1" applyBorder="1" applyAlignment="1">
      <alignment horizontal="center" vertical="center"/>
    </xf>
    <xf numFmtId="39" fontId="24" fillId="0" borderId="40" xfId="0" applyNumberFormat="1" applyFont="1" applyBorder="1" applyAlignment="1">
      <alignment horizontal="right"/>
    </xf>
    <xf numFmtId="49" fontId="19" fillId="0" borderId="40" xfId="0" applyNumberFormat="1" applyFont="1" applyFill="1" applyBorder="1" applyAlignment="1">
      <alignment horizontal="center" vertical="center"/>
    </xf>
    <xf numFmtId="39" fontId="29" fillId="0" borderId="40" xfId="3" applyNumberFormat="1" applyFont="1" applyFill="1" applyBorder="1" applyAlignment="1">
      <alignment horizontal="right" vertical="center"/>
    </xf>
    <xf numFmtId="0" fontId="26" fillId="0" borderId="45" xfId="0" applyFont="1" applyBorder="1" applyAlignment="1">
      <alignment vertical="center"/>
    </xf>
    <xf numFmtId="49" fontId="21" fillId="0" borderId="45" xfId="0" applyNumberFormat="1" applyFont="1" applyFill="1" applyBorder="1" applyAlignment="1">
      <alignment horizontal="center" vertical="center"/>
    </xf>
    <xf numFmtId="0" fontId="28" fillId="0" borderId="45" xfId="0" applyFont="1" applyBorder="1" applyAlignment="1">
      <alignment horizontal="left" vertical="center" indent="1"/>
    </xf>
    <xf numFmtId="0" fontId="24" fillId="0" borderId="45" xfId="0" applyFont="1" applyBorder="1" applyAlignment="1">
      <alignment horizontal="center" vertical="center"/>
    </xf>
    <xf numFmtId="0" fontId="28" fillId="0" borderId="45" xfId="0" applyFont="1" applyBorder="1" applyAlignment="1">
      <alignment horizontal="center" vertical="center"/>
    </xf>
    <xf numFmtId="39" fontId="24" fillId="0" borderId="45" xfId="0" applyNumberFormat="1" applyFont="1" applyBorder="1" applyAlignment="1">
      <alignment horizontal="right"/>
    </xf>
    <xf numFmtId="49" fontId="28" fillId="0" borderId="39" xfId="3" applyNumberFormat="1" applyFont="1" applyBorder="1" applyAlignment="1">
      <alignment horizontal="center" vertical="center"/>
    </xf>
    <xf numFmtId="0" fontId="27" fillId="0" borderId="39" xfId="0" applyNumberFormat="1" applyFont="1" applyFill="1" applyBorder="1" applyAlignment="1">
      <alignment horizontal="left" vertical="center" wrapText="1" indent="1"/>
    </xf>
    <xf numFmtId="3" fontId="24" fillId="0" borderId="39" xfId="0" applyNumberFormat="1" applyFont="1" applyFill="1" applyBorder="1" applyAlignment="1">
      <alignment horizontal="center" vertical="center" wrapText="1"/>
    </xf>
    <xf numFmtId="0" fontId="28" fillId="0" borderId="39" xfId="0" applyNumberFormat="1" applyFont="1" applyFill="1" applyBorder="1" applyAlignment="1">
      <alignment horizontal="center" vertical="center" wrapText="1"/>
    </xf>
    <xf numFmtId="39" fontId="24" fillId="0" borderId="39" xfId="0" applyNumberFormat="1" applyFont="1" applyFill="1" applyBorder="1" applyAlignment="1">
      <alignment horizontal="right" vertical="center"/>
    </xf>
    <xf numFmtId="39" fontId="25" fillId="0" borderId="39" xfId="3" applyNumberFormat="1" applyFont="1" applyFill="1" applyBorder="1" applyAlignment="1">
      <alignment horizontal="right" vertical="center"/>
    </xf>
    <xf numFmtId="2" fontId="21" fillId="0" borderId="39" xfId="9" applyNumberFormat="1" applyFont="1" applyFill="1" applyBorder="1" applyAlignment="1">
      <alignment horizontal="center" vertical="center" wrapText="1"/>
    </xf>
    <xf numFmtId="49" fontId="26" fillId="0" borderId="39" xfId="3" applyNumberFormat="1" applyFont="1" applyBorder="1" applyAlignment="1">
      <alignment horizontal="center" vertical="center"/>
    </xf>
    <xf numFmtId="0" fontId="28" fillId="0" borderId="39" xfId="0" applyNumberFormat="1" applyFont="1" applyFill="1" applyBorder="1" applyAlignment="1">
      <alignment horizontal="left" vertical="center" wrapText="1" indent="1"/>
    </xf>
    <xf numFmtId="0" fontId="26" fillId="0" borderId="39" xfId="0" applyFont="1" applyFill="1" applyBorder="1" applyAlignment="1">
      <alignment vertical="center"/>
    </xf>
    <xf numFmtId="0" fontId="126" fillId="0" borderId="49" xfId="0" applyFont="1" applyFill="1" applyBorder="1" applyAlignment="1">
      <alignment horizontal="center" vertical="center"/>
    </xf>
    <xf numFmtId="49" fontId="28" fillId="0" borderId="49" xfId="3" applyNumberFormat="1" applyFont="1" applyBorder="1" applyAlignment="1">
      <alignment vertical="center"/>
    </xf>
    <xf numFmtId="3" fontId="34" fillId="0" borderId="49" xfId="0" applyNumberFormat="1" applyFont="1" applyFill="1" applyBorder="1" applyAlignment="1">
      <alignment horizontal="left" vertical="center" wrapText="1" indent="1"/>
    </xf>
    <xf numFmtId="3" fontId="127" fillId="0" borderId="49" xfId="0" applyNumberFormat="1" applyFont="1" applyFill="1" applyBorder="1" applyAlignment="1">
      <alignment horizontal="center" vertical="center" wrapText="1"/>
    </xf>
    <xf numFmtId="3" fontId="34" fillId="0" borderId="49" xfId="0" applyNumberFormat="1" applyFont="1" applyFill="1" applyBorder="1" applyAlignment="1">
      <alignment horizontal="center" vertical="center" wrapText="1"/>
    </xf>
    <xf numFmtId="39" fontId="127" fillId="0" borderId="49" xfId="0" applyNumberFormat="1" applyFont="1" applyFill="1" applyBorder="1" applyAlignment="1">
      <alignment horizontal="right" vertical="center"/>
    </xf>
    <xf numFmtId="39" fontId="33" fillId="0" borderId="49" xfId="0" applyNumberFormat="1" applyFont="1" applyFill="1" applyBorder="1" applyAlignment="1">
      <alignment horizontal="right" vertical="center"/>
    </xf>
    <xf numFmtId="2" fontId="21" fillId="0" borderId="49" xfId="9" applyNumberFormat="1" applyFont="1" applyFill="1" applyBorder="1" applyAlignment="1">
      <alignment horizontal="center" vertical="center" wrapText="1"/>
    </xf>
    <xf numFmtId="0" fontId="126" fillId="0" borderId="40" xfId="0" applyFont="1" applyFill="1" applyBorder="1" applyAlignment="1">
      <alignment horizontal="left" vertical="center"/>
    </xf>
    <xf numFmtId="3" fontId="30" fillId="0" borderId="40" xfId="0" applyNumberFormat="1" applyFont="1" applyFill="1" applyBorder="1" applyAlignment="1">
      <alignment horizontal="left" vertical="center" wrapText="1" indent="1"/>
    </xf>
    <xf numFmtId="0" fontId="40" fillId="0" borderId="40" xfId="0" applyFont="1" applyFill="1" applyBorder="1" applyAlignment="1">
      <alignment horizontal="center" vertical="center" wrapText="1"/>
    </xf>
    <xf numFmtId="3" fontId="30" fillId="0" borderId="40" xfId="0" applyNumberFormat="1" applyFont="1" applyFill="1" applyBorder="1" applyAlignment="1">
      <alignment horizontal="center" vertical="center" wrapText="1"/>
    </xf>
    <xf numFmtId="39" fontId="40" fillId="0" borderId="40" xfId="0" applyNumberFormat="1" applyFont="1" applyFill="1" applyBorder="1" applyAlignment="1">
      <alignment horizontal="right" vertical="center"/>
    </xf>
    <xf numFmtId="2" fontId="21" fillId="0" borderId="40" xfId="9" applyNumberFormat="1" applyFont="1" applyFill="1" applyBorder="1" applyAlignment="1">
      <alignment horizontal="center" vertical="center" wrapText="1"/>
    </xf>
    <xf numFmtId="3" fontId="128" fillId="0" borderId="40" xfId="0" applyNumberFormat="1" applyFont="1" applyFill="1" applyBorder="1" applyAlignment="1">
      <alignment horizontal="center" vertical="center"/>
    </xf>
    <xf numFmtId="3" fontId="126" fillId="0" borderId="40" xfId="0" applyNumberFormat="1" applyFont="1" applyFill="1" applyBorder="1" applyAlignment="1">
      <alignment horizontal="center" vertical="center"/>
    </xf>
    <xf numFmtId="49" fontId="28" fillId="0" borderId="40" xfId="3" applyNumberFormat="1" applyFont="1" applyBorder="1" applyAlignment="1">
      <alignment horizontal="center" vertical="center"/>
    </xf>
    <xf numFmtId="3" fontId="34" fillId="0" borderId="40" xfId="0" applyNumberFormat="1" applyFont="1" applyFill="1" applyBorder="1" applyAlignment="1">
      <alignment horizontal="left" vertical="center" wrapText="1" indent="1"/>
    </xf>
    <xf numFmtId="3" fontId="128" fillId="0" borderId="45" xfId="0" applyNumberFormat="1" applyFont="1" applyFill="1" applyBorder="1" applyAlignment="1">
      <alignment horizontal="center" vertical="center"/>
    </xf>
    <xf numFmtId="3" fontId="30" fillId="0" borderId="45" xfId="0" applyNumberFormat="1" applyFont="1" applyFill="1" applyBorder="1" applyAlignment="1">
      <alignment horizontal="left" vertical="center" wrapText="1" indent="1"/>
    </xf>
    <xf numFmtId="0" fontId="40" fillId="0" borderId="45" xfId="0" applyFont="1" applyFill="1" applyBorder="1" applyAlignment="1">
      <alignment horizontal="center" vertical="center" wrapText="1"/>
    </xf>
    <xf numFmtId="3" fontId="30" fillId="0" borderId="45" xfId="0" applyNumberFormat="1" applyFont="1" applyFill="1" applyBorder="1" applyAlignment="1">
      <alignment horizontal="center" vertical="center" wrapText="1"/>
    </xf>
    <xf numFmtId="39" fontId="40" fillId="0" borderId="45" xfId="0" applyNumberFormat="1" applyFont="1" applyFill="1" applyBorder="1" applyAlignment="1">
      <alignment horizontal="right" vertical="center"/>
    </xf>
    <xf numFmtId="2" fontId="21" fillId="0" borderId="45" xfId="9" applyNumberFormat="1" applyFont="1" applyFill="1" applyBorder="1" applyAlignment="1">
      <alignment horizontal="center" vertical="center" wrapText="1"/>
    </xf>
    <xf numFmtId="1" fontId="19" fillId="0" borderId="33" xfId="0" applyNumberFormat="1" applyFont="1" applyFill="1" applyBorder="1" applyAlignment="1">
      <alignment horizontal="center" vertical="center"/>
    </xf>
    <xf numFmtId="1" fontId="27" fillId="0" borderId="33" xfId="0" applyNumberFormat="1" applyFont="1" applyFill="1" applyBorder="1" applyAlignment="1">
      <alignment horizontal="left" vertical="center" wrapText="1" indent="1"/>
    </xf>
    <xf numFmtId="2" fontId="21" fillId="0" borderId="33" xfId="9" applyNumberFormat="1" applyFont="1" applyFill="1" applyBorder="1" applyAlignment="1">
      <alignment horizontal="center" vertical="center" wrapText="1"/>
    </xf>
    <xf numFmtId="39" fontId="29" fillId="0" borderId="45" xfId="3" applyNumberFormat="1" applyFont="1" applyFill="1" applyBorder="1" applyAlignment="1">
      <alignment horizontal="right" vertical="center"/>
    </xf>
    <xf numFmtId="1" fontId="19" fillId="0" borderId="106" xfId="0" applyNumberFormat="1" applyFont="1" applyFill="1" applyBorder="1" applyAlignment="1">
      <alignment horizontal="center" vertical="center"/>
    </xf>
    <xf numFmtId="49" fontId="28" fillId="0" borderId="33" xfId="3" applyNumberFormat="1" applyFont="1" applyBorder="1" applyAlignment="1">
      <alignment horizontal="center" vertical="center"/>
    </xf>
    <xf numFmtId="3" fontId="24" fillId="0" borderId="33" xfId="0" applyNumberFormat="1" applyFont="1" applyFill="1" applyBorder="1" applyAlignment="1">
      <alignment horizontal="center" vertical="center" wrapText="1"/>
    </xf>
    <xf numFmtId="0" fontId="28" fillId="0" borderId="33" xfId="0" applyNumberFormat="1" applyFont="1" applyFill="1" applyBorder="1" applyAlignment="1">
      <alignment horizontal="center" vertical="center" wrapText="1"/>
    </xf>
    <xf numFmtId="39" fontId="24" fillId="0" borderId="33" xfId="0" applyNumberFormat="1" applyFont="1" applyFill="1" applyBorder="1" applyAlignment="1">
      <alignment horizontal="right" vertical="center"/>
    </xf>
    <xf numFmtId="39" fontId="25" fillId="0" borderId="33" xfId="3" applyNumberFormat="1" applyFont="1" applyFill="1" applyBorder="1" applyAlignment="1">
      <alignment horizontal="right" vertical="center"/>
    </xf>
    <xf numFmtId="0" fontId="26" fillId="0" borderId="110" xfId="0" applyFont="1" applyFill="1" applyBorder="1" applyAlignment="1">
      <alignment vertical="center"/>
    </xf>
    <xf numFmtId="2" fontId="21" fillId="0" borderId="40" xfId="9" applyNumberFormat="1" applyFont="1" applyFill="1" applyBorder="1" applyAlignment="1">
      <alignment horizontal="left" vertical="center" wrapText="1" indent="1"/>
    </xf>
    <xf numFmtId="3" fontId="24" fillId="0" borderId="40" xfId="0" applyNumberFormat="1" applyFont="1" applyFill="1" applyBorder="1" applyAlignment="1">
      <alignment horizontal="center" vertical="center" wrapText="1"/>
    </xf>
    <xf numFmtId="0" fontId="28" fillId="0" borderId="40" xfId="0" applyNumberFormat="1" applyFont="1" applyFill="1" applyBorder="1" applyAlignment="1">
      <alignment horizontal="center" vertical="center" wrapText="1"/>
    </xf>
    <xf numFmtId="39" fontId="24" fillId="0" borderId="40" xfId="0" applyNumberFormat="1" applyFont="1" applyFill="1" applyBorder="1" applyAlignment="1">
      <alignment horizontal="right" vertical="center"/>
    </xf>
    <xf numFmtId="0" fontId="21" fillId="0" borderId="40" xfId="0" applyFont="1" applyBorder="1" applyAlignment="1">
      <alignment horizontal="left" vertical="center" indent="1"/>
    </xf>
    <xf numFmtId="49" fontId="28" fillId="0" borderId="49" xfId="3" applyNumberFormat="1" applyFont="1" applyBorder="1" applyAlignment="1">
      <alignment horizontal="center" vertical="center"/>
    </xf>
    <xf numFmtId="39" fontId="25" fillId="0" borderId="49" xfId="3" applyNumberFormat="1" applyFont="1" applyFill="1" applyBorder="1" applyAlignment="1">
      <alignment horizontal="right" vertical="center"/>
    </xf>
    <xf numFmtId="49" fontId="21" fillId="0" borderId="99" xfId="0" applyNumberFormat="1" applyFont="1" applyFill="1" applyBorder="1" applyAlignment="1">
      <alignment horizontal="center" vertical="center"/>
    </xf>
    <xf numFmtId="0" fontId="28" fillId="0" borderId="99" xfId="4" applyFont="1" applyFill="1" applyBorder="1" applyAlignment="1">
      <alignment horizontal="left" vertical="center" wrapText="1" indent="1"/>
    </xf>
    <xf numFmtId="0" fontId="28" fillId="0" borderId="99" xfId="0" applyNumberFormat="1" applyFont="1" applyFill="1" applyBorder="1" applyAlignment="1">
      <alignment horizontal="center" vertical="center" wrapText="1"/>
    </xf>
    <xf numFmtId="39" fontId="29" fillId="0" borderId="99" xfId="3" applyNumberFormat="1" applyFont="1" applyFill="1" applyBorder="1" applyAlignment="1">
      <alignment horizontal="right" vertical="center"/>
    </xf>
    <xf numFmtId="39" fontId="24" fillId="0" borderId="99" xfId="3" applyNumberFormat="1" applyFont="1" applyFill="1" applyBorder="1" applyAlignment="1">
      <alignment horizontal="right" vertical="center"/>
    </xf>
    <xf numFmtId="39" fontId="25" fillId="0" borderId="99" xfId="3" applyNumberFormat="1" applyFont="1" applyFill="1" applyBorder="1" applyAlignment="1">
      <alignment horizontal="right" vertical="center"/>
    </xf>
    <xf numFmtId="2" fontId="21" fillId="0" borderId="99" xfId="9" applyNumberFormat="1" applyFont="1" applyFill="1" applyBorder="1" applyAlignment="1">
      <alignment horizontal="center" vertical="center" wrapText="1"/>
    </xf>
    <xf numFmtId="0" fontId="23" fillId="9" borderId="0" xfId="7" applyFont="1" applyFill="1" applyBorder="1" applyAlignment="1">
      <alignment horizontal="left" vertical="center" indent="1"/>
    </xf>
    <xf numFmtId="0" fontId="19" fillId="0" borderId="30" xfId="0" applyFont="1" applyFill="1" applyBorder="1" applyAlignment="1">
      <alignment horizontal="center" vertical="center"/>
    </xf>
    <xf numFmtId="49" fontId="21" fillId="0" borderId="30" xfId="3" applyNumberFormat="1" applyFont="1" applyFill="1" applyBorder="1" applyAlignment="1">
      <alignment vertical="center"/>
    </xf>
    <xf numFmtId="0" fontId="23" fillId="8" borderId="30" xfId="0" applyFont="1" applyFill="1" applyBorder="1" applyAlignment="1">
      <alignment horizontal="left" vertical="center" wrapText="1" indent="1"/>
    </xf>
    <xf numFmtId="0" fontId="29" fillId="8" borderId="30" xfId="3" applyFont="1" applyFill="1" applyBorder="1" applyAlignment="1">
      <alignment horizontal="center" vertical="center" wrapText="1"/>
    </xf>
    <xf numFmtId="0" fontId="21" fillId="8" borderId="30" xfId="3" applyFont="1" applyFill="1" applyBorder="1" applyAlignment="1">
      <alignment horizontal="center" vertical="center" wrapText="1"/>
    </xf>
    <xf numFmtId="39" fontId="29" fillId="8" borderId="30" xfId="3" applyNumberFormat="1" applyFont="1" applyFill="1" applyBorder="1" applyAlignment="1">
      <alignment horizontal="right" vertical="center"/>
    </xf>
    <xf numFmtId="39" fontId="33" fillId="8" borderId="30" xfId="3" applyNumberFormat="1" applyFont="1" applyFill="1" applyBorder="1" applyAlignment="1">
      <alignment horizontal="right" vertical="center"/>
    </xf>
    <xf numFmtId="0" fontId="21" fillId="8" borderId="30" xfId="9" applyFont="1" applyFill="1" applyBorder="1" applyAlignment="1">
      <alignment horizontal="center" vertical="center" wrapText="1"/>
    </xf>
    <xf numFmtId="39" fontId="29" fillId="8" borderId="40" xfId="3" applyNumberFormat="1" applyFont="1" applyFill="1" applyBorder="1" applyAlignment="1">
      <alignment horizontal="right" vertical="center"/>
    </xf>
    <xf numFmtId="0" fontId="21" fillId="8" borderId="40" xfId="3" applyFont="1" applyFill="1" applyBorder="1" applyAlignment="1">
      <alignment horizontal="center" vertical="center" wrapText="1"/>
    </xf>
    <xf numFmtId="0" fontId="21" fillId="8" borderId="40" xfId="9" applyFont="1" applyFill="1" applyBorder="1" applyAlignment="1">
      <alignment horizontal="center" vertical="center" wrapText="1"/>
    </xf>
    <xf numFmtId="39" fontId="33" fillId="0" borderId="39" xfId="3" applyNumberFormat="1" applyFont="1" applyFill="1" applyBorder="1" applyAlignment="1">
      <alignment horizontal="right" vertical="center"/>
    </xf>
    <xf numFmtId="49" fontId="21" fillId="0" borderId="49" xfId="3" applyNumberFormat="1" applyFont="1" applyFill="1" applyBorder="1" applyAlignment="1">
      <alignment horizontal="center" vertical="center"/>
    </xf>
    <xf numFmtId="0" fontId="23" fillId="8" borderId="49" xfId="0" applyFont="1" applyFill="1" applyBorder="1" applyAlignment="1">
      <alignment horizontal="left" vertical="center" wrapText="1" indent="1"/>
    </xf>
    <xf numFmtId="0" fontId="29" fillId="8" borderId="49" xfId="3" applyFont="1" applyFill="1" applyBorder="1" applyAlignment="1">
      <alignment horizontal="center" vertical="center" wrapText="1"/>
    </xf>
    <xf numFmtId="0" fontId="21" fillId="8" borderId="49" xfId="3" applyFont="1" applyFill="1" applyBorder="1" applyAlignment="1">
      <alignment horizontal="center" vertical="center" wrapText="1"/>
    </xf>
    <xf numFmtId="39" fontId="29" fillId="8" borderId="49" xfId="3" applyNumberFormat="1" applyFont="1" applyFill="1" applyBorder="1" applyAlignment="1">
      <alignment horizontal="right" vertical="center"/>
    </xf>
    <xf numFmtId="49" fontId="21" fillId="8" borderId="49" xfId="9" applyNumberFormat="1" applyFont="1" applyFill="1" applyBorder="1" applyAlignment="1">
      <alignment horizontal="center" vertical="center"/>
    </xf>
    <xf numFmtId="49" fontId="21" fillId="8" borderId="40" xfId="9" applyNumberFormat="1" applyFont="1" applyFill="1" applyBorder="1" applyAlignment="1">
      <alignment horizontal="center" vertical="center"/>
    </xf>
    <xf numFmtId="0" fontId="29" fillId="8" borderId="45" xfId="3" applyFont="1" applyFill="1" applyBorder="1" applyAlignment="1">
      <alignment horizontal="center" vertical="center" wrapText="1"/>
    </xf>
    <xf numFmtId="39" fontId="29" fillId="8" borderId="45" xfId="3" applyNumberFormat="1" applyFont="1" applyFill="1" applyBorder="1" applyAlignment="1">
      <alignment horizontal="right" vertical="center"/>
    </xf>
    <xf numFmtId="0" fontId="21" fillId="8" borderId="45" xfId="3" applyFont="1" applyFill="1" applyBorder="1" applyAlignment="1">
      <alignment horizontal="center" vertical="center" wrapText="1"/>
    </xf>
    <xf numFmtId="49" fontId="21" fillId="8" borderId="45" xfId="9" applyNumberFormat="1" applyFont="1" applyFill="1" applyBorder="1" applyAlignment="1">
      <alignment horizontal="center" vertical="center"/>
    </xf>
    <xf numFmtId="0" fontId="19" fillId="0" borderId="33" xfId="0" applyFont="1" applyFill="1" applyBorder="1" applyAlignment="1">
      <alignment horizontal="center" vertical="center"/>
    </xf>
    <xf numFmtId="49" fontId="21" fillId="0" borderId="33" xfId="3" applyNumberFormat="1" applyFont="1" applyFill="1" applyBorder="1" applyAlignment="1">
      <alignment horizontal="center" vertical="center"/>
    </xf>
    <xf numFmtId="0" fontId="23" fillId="8" borderId="33" xfId="0" applyFont="1" applyFill="1" applyBorder="1" applyAlignment="1">
      <alignment horizontal="left" vertical="center" wrapText="1" indent="1"/>
    </xf>
    <xf numFmtId="0" fontId="29" fillId="8" borderId="33" xfId="0" applyFont="1" applyFill="1" applyBorder="1" applyAlignment="1">
      <alignment horizontal="center" vertical="center" wrapText="1"/>
    </xf>
    <xf numFmtId="0" fontId="21" fillId="8" borderId="33" xfId="0" applyFont="1" applyFill="1" applyBorder="1" applyAlignment="1">
      <alignment horizontal="center" vertical="center" wrapText="1"/>
    </xf>
    <xf numFmtId="39" fontId="29" fillId="8" borderId="33" xfId="3" applyNumberFormat="1" applyFont="1" applyFill="1" applyBorder="1" applyAlignment="1">
      <alignment horizontal="right" vertical="center"/>
    </xf>
    <xf numFmtId="0" fontId="21" fillId="8" borderId="33" xfId="3" applyFont="1" applyFill="1" applyBorder="1" applyAlignment="1">
      <alignment horizontal="center" vertical="center" wrapText="1"/>
    </xf>
    <xf numFmtId="49" fontId="21" fillId="8" borderId="33" xfId="9" applyNumberFormat="1" applyFont="1" applyFill="1" applyBorder="1" applyAlignment="1">
      <alignment horizontal="center" vertical="center"/>
    </xf>
    <xf numFmtId="0" fontId="29" fillId="8" borderId="49" xfId="0" applyFont="1" applyFill="1" applyBorder="1" applyAlignment="1">
      <alignment horizontal="center" vertical="center" wrapText="1"/>
    </xf>
    <xf numFmtId="0" fontId="21" fillId="8" borderId="49" xfId="0" applyFont="1" applyFill="1" applyBorder="1" applyAlignment="1">
      <alignment horizontal="center" vertical="center" wrapText="1"/>
    </xf>
    <xf numFmtId="0" fontId="19" fillId="0" borderId="33" xfId="3" applyFont="1" applyFill="1" applyBorder="1" applyAlignment="1">
      <alignment horizontal="center" vertical="center"/>
    </xf>
    <xf numFmtId="0" fontId="29" fillId="8" borderId="33" xfId="3" applyFont="1" applyFill="1" applyBorder="1" applyAlignment="1">
      <alignment horizontal="center" vertical="center" wrapText="1"/>
    </xf>
    <xf numFmtId="0" fontId="19" fillId="0" borderId="49" xfId="3" applyFont="1" applyFill="1" applyBorder="1" applyAlignment="1">
      <alignment horizontal="center" vertical="center"/>
    </xf>
    <xf numFmtId="39" fontId="33" fillId="0" borderId="34" xfId="3" applyNumberFormat="1" applyFont="1" applyFill="1" applyBorder="1" applyAlignment="1">
      <alignment horizontal="right" vertical="center"/>
    </xf>
    <xf numFmtId="0" fontId="29" fillId="8" borderId="40" xfId="3" applyFont="1" applyFill="1" applyBorder="1" applyAlignment="1">
      <alignment horizontal="center" vertical="center" wrapText="1"/>
    </xf>
    <xf numFmtId="0" fontId="21" fillId="8" borderId="49" xfId="9" applyFont="1" applyFill="1" applyBorder="1" applyAlignment="1">
      <alignment horizontal="center" vertical="center" wrapText="1"/>
    </xf>
    <xf numFmtId="2" fontId="21" fillId="0" borderId="45" xfId="9" applyNumberFormat="1" applyFont="1" applyFill="1" applyBorder="1" applyAlignment="1">
      <alignment horizontal="left" vertical="center" wrapText="1" indent="1"/>
    </xf>
    <xf numFmtId="3" fontId="29" fillId="0" borderId="40" xfId="0" applyNumberFormat="1" applyFont="1" applyFill="1" applyBorder="1" applyAlignment="1">
      <alignment horizontal="center" vertical="center"/>
    </xf>
    <xf numFmtId="39" fontId="21" fillId="0" borderId="40" xfId="0" applyNumberFormat="1" applyFont="1" applyFill="1" applyBorder="1" applyAlignment="1">
      <alignment horizontal="center" vertical="center"/>
    </xf>
    <xf numFmtId="39" fontId="29" fillId="0" borderId="40" xfId="0" applyNumberFormat="1" applyFont="1" applyFill="1" applyBorder="1" applyAlignment="1">
      <alignment horizontal="right" vertical="center"/>
    </xf>
    <xf numFmtId="2" fontId="21" fillId="8" borderId="40" xfId="9" applyNumberFormat="1" applyFont="1" applyFill="1" applyBorder="1" applyAlignment="1">
      <alignment vertical="center" wrapText="1"/>
    </xf>
    <xf numFmtId="39" fontId="19" fillId="0" borderId="40" xfId="0" applyNumberFormat="1" applyFont="1" applyFill="1" applyBorder="1" applyAlignment="1">
      <alignment horizontal="center" vertical="center"/>
    </xf>
    <xf numFmtId="49" fontId="21" fillId="0" borderId="40" xfId="0" applyNumberFormat="1" applyFont="1" applyFill="1" applyBorder="1" applyAlignment="1">
      <alignment horizontal="left" vertical="center" wrapText="1" indent="1"/>
    </xf>
    <xf numFmtId="0" fontId="21" fillId="0" borderId="40" xfId="0" applyFont="1" applyFill="1" applyBorder="1" applyAlignment="1">
      <alignment horizontal="center" vertical="center"/>
    </xf>
    <xf numFmtId="0" fontId="29" fillId="0" borderId="40"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center" vertical="center" wrapText="1"/>
      <protection locked="0"/>
    </xf>
    <xf numFmtId="39" fontId="29" fillId="0" borderId="40" xfId="0" applyNumberFormat="1" applyFont="1" applyFill="1" applyBorder="1" applyAlignment="1" applyProtection="1">
      <alignment horizontal="right" vertical="center"/>
      <protection locked="0"/>
    </xf>
    <xf numFmtId="1" fontId="19" fillId="0" borderId="49" xfId="3" applyNumberFormat="1" applyFont="1" applyFill="1" applyBorder="1" applyAlignment="1">
      <alignment horizontal="center" vertical="center"/>
    </xf>
    <xf numFmtId="1" fontId="19" fillId="0" borderId="40" xfId="3" applyNumberFormat="1" applyFont="1" applyFill="1" applyBorder="1" applyAlignment="1">
      <alignment horizontal="center" vertical="center"/>
    </xf>
    <xf numFmtId="0" fontId="33" fillId="0" borderId="49" xfId="3" applyFont="1" applyFill="1" applyBorder="1" applyAlignment="1">
      <alignment horizontal="center" vertical="center" wrapText="1"/>
    </xf>
    <xf numFmtId="0" fontId="23" fillId="0" borderId="49" xfId="3" applyFont="1" applyFill="1" applyBorder="1" applyAlignment="1">
      <alignment horizontal="center" vertical="center" wrapText="1"/>
    </xf>
    <xf numFmtId="2" fontId="21" fillId="0" borderId="49" xfId="9" applyNumberFormat="1" applyFont="1" applyFill="1" applyBorder="1" applyAlignment="1">
      <alignment vertical="center" wrapText="1"/>
    </xf>
    <xf numFmtId="2" fontId="21" fillId="0" borderId="40" xfId="9" applyNumberFormat="1" applyFont="1" applyFill="1" applyBorder="1" applyAlignment="1">
      <alignment vertical="center" wrapText="1"/>
    </xf>
    <xf numFmtId="1" fontId="19" fillId="0" borderId="39" xfId="3" applyNumberFormat="1" applyFont="1" applyFill="1" applyBorder="1" applyAlignment="1">
      <alignment horizontal="center" vertical="center"/>
    </xf>
    <xf numFmtId="39" fontId="29" fillId="0" borderId="39" xfId="3" applyNumberFormat="1" applyFont="1" applyFill="1" applyBorder="1" applyAlignment="1">
      <alignment horizontal="right" vertical="center"/>
    </xf>
    <xf numFmtId="2" fontId="21" fillId="0" borderId="39" xfId="9" applyNumberFormat="1" applyFont="1" applyFill="1" applyBorder="1" applyAlignment="1">
      <alignment vertical="center" wrapText="1"/>
    </xf>
    <xf numFmtId="1" fontId="19" fillId="0" borderId="45" xfId="3" applyNumberFormat="1" applyFont="1" applyFill="1" applyBorder="1" applyAlignment="1">
      <alignment horizontal="center" vertical="center"/>
    </xf>
    <xf numFmtId="2" fontId="21" fillId="0" borderId="45" xfId="9" applyNumberFormat="1" applyFont="1" applyFill="1" applyBorder="1" applyAlignment="1">
      <alignment vertical="center" wrapText="1"/>
    </xf>
    <xf numFmtId="0" fontId="33" fillId="0" borderId="33" xfId="3" applyFont="1" applyFill="1" applyBorder="1" applyAlignment="1">
      <alignment horizontal="center" vertical="center" wrapText="1"/>
    </xf>
    <xf numFmtId="0" fontId="23" fillId="0" borderId="33" xfId="3" applyFont="1" applyFill="1" applyBorder="1" applyAlignment="1">
      <alignment horizontal="center" vertical="center" wrapText="1"/>
    </xf>
    <xf numFmtId="2" fontId="21" fillId="0" borderId="33" xfId="9" applyNumberFormat="1" applyFont="1" applyFill="1" applyBorder="1" applyAlignment="1">
      <alignment vertical="center" wrapText="1"/>
    </xf>
    <xf numFmtId="0" fontId="29" fillId="0" borderId="40" xfId="0" applyFont="1" applyBorder="1" applyAlignment="1">
      <alignment horizontal="center" vertical="center"/>
    </xf>
    <xf numFmtId="0" fontId="21" fillId="0" borderId="40" xfId="0" applyFont="1" applyBorder="1" applyAlignment="1">
      <alignment horizontal="center" vertical="center"/>
    </xf>
    <xf numFmtId="39" fontId="29" fillId="0" borderId="40" xfId="0" applyNumberFormat="1" applyFont="1" applyBorder="1" applyAlignment="1">
      <alignment horizontal="right"/>
    </xf>
    <xf numFmtId="0" fontId="29" fillId="0" borderId="40" xfId="3" applyNumberFormat="1" applyFont="1" applyFill="1" applyBorder="1" applyAlignment="1">
      <alignment horizontal="center" vertical="center" wrapText="1"/>
    </xf>
    <xf numFmtId="49" fontId="21" fillId="0" borderId="40" xfId="3" applyNumberFormat="1" applyFont="1" applyFill="1" applyBorder="1" applyAlignment="1">
      <alignment horizontal="center" vertical="center" wrapText="1"/>
    </xf>
    <xf numFmtId="0" fontId="21" fillId="0" borderId="40" xfId="3" applyFont="1" applyFill="1" applyBorder="1" applyAlignment="1">
      <alignment horizontal="left" vertical="center" indent="1"/>
    </xf>
    <xf numFmtId="1" fontId="19" fillId="0" borderId="33" xfId="3" applyNumberFormat="1" applyFont="1" applyFill="1" applyBorder="1" applyAlignment="1">
      <alignment horizontal="center" vertical="center"/>
    </xf>
    <xf numFmtId="0" fontId="0" fillId="0" borderId="396" xfId="0" applyBorder="1"/>
    <xf numFmtId="49" fontId="23" fillId="0" borderId="33" xfId="3" applyNumberFormat="1" applyFont="1" applyFill="1" applyBorder="1" applyAlignment="1">
      <alignment horizontal="center" vertical="center"/>
    </xf>
    <xf numFmtId="2" fontId="31" fillId="0" borderId="40" xfId="3" applyNumberFormat="1" applyFont="1" applyFill="1" applyBorder="1" applyAlignment="1">
      <alignment horizontal="center" vertical="center"/>
    </xf>
    <xf numFmtId="2" fontId="31" fillId="0" borderId="39" xfId="3" applyNumberFormat="1" applyFont="1" applyFill="1" applyBorder="1" applyAlignment="1">
      <alignment horizontal="center" vertical="center"/>
    </xf>
    <xf numFmtId="164" fontId="35" fillId="2" borderId="63" xfId="7" applyNumberFormat="1" applyFont="1" applyFill="1" applyBorder="1" applyAlignment="1">
      <alignment vertical="center"/>
    </xf>
    <xf numFmtId="0" fontId="23" fillId="2" borderId="7" xfId="7" applyFont="1" applyFill="1" applyBorder="1" applyAlignment="1">
      <alignment horizontal="left" vertical="center" indent="1"/>
    </xf>
    <xf numFmtId="0" fontId="35" fillId="2" borderId="7" xfId="6" applyNumberFormat="1" applyFont="1" applyFill="1" applyBorder="1" applyAlignment="1">
      <alignment horizontal="right" vertical="center"/>
    </xf>
    <xf numFmtId="164" fontId="35" fillId="2" borderId="63" xfId="7" applyNumberFormat="1" applyFont="1" applyFill="1" applyBorder="1" applyAlignment="1">
      <alignment horizontal="right" vertical="center"/>
    </xf>
    <xf numFmtId="49" fontId="28" fillId="0" borderId="30" xfId="3" applyNumberFormat="1" applyFont="1" applyFill="1" applyBorder="1" applyAlignment="1">
      <alignment vertical="center"/>
    </xf>
    <xf numFmtId="0" fontId="29" fillId="0" borderId="30" xfId="7" applyFont="1" applyFill="1" applyBorder="1" applyAlignment="1">
      <alignment horizontal="center" vertical="center" wrapText="1"/>
    </xf>
    <xf numFmtId="0" fontId="21" fillId="0" borderId="30" xfId="7" applyFont="1" applyFill="1" applyBorder="1" applyAlignment="1">
      <alignment horizontal="center" vertical="center" wrapText="1"/>
    </xf>
    <xf numFmtId="39" fontId="29" fillId="0" borderId="30" xfId="7" applyNumberFormat="1" applyFont="1" applyFill="1" applyBorder="1" applyAlignment="1">
      <alignment horizontal="right" vertical="center"/>
    </xf>
    <xf numFmtId="39" fontId="29" fillId="0" borderId="30" xfId="0" applyNumberFormat="1" applyFont="1" applyFill="1" applyBorder="1" applyAlignment="1">
      <alignment horizontal="right" vertical="center"/>
    </xf>
    <xf numFmtId="39" fontId="29" fillId="0" borderId="30" xfId="3" applyNumberFormat="1" applyFont="1" applyFill="1" applyBorder="1" applyAlignment="1">
      <alignment horizontal="right"/>
    </xf>
    <xf numFmtId="39" fontId="33" fillId="0" borderId="30" xfId="0" applyNumberFormat="1" applyFont="1" applyFill="1" applyBorder="1" applyAlignment="1">
      <alignment horizontal="right" vertical="center"/>
    </xf>
    <xf numFmtId="0" fontId="131" fillId="0" borderId="30" xfId="6" applyFont="1" applyFill="1" applyBorder="1" applyAlignment="1">
      <alignment horizontal="center" vertical="center"/>
    </xf>
    <xf numFmtId="0" fontId="78" fillId="0" borderId="30" xfId="6" applyFont="1" applyFill="1" applyBorder="1" applyAlignment="1">
      <alignment horizontal="center" vertical="center"/>
    </xf>
    <xf numFmtId="49" fontId="28" fillId="0" borderId="49" xfId="3" applyNumberFormat="1" applyFont="1" applyFill="1" applyBorder="1" applyAlignment="1">
      <alignment horizontal="center" vertical="center"/>
    </xf>
    <xf numFmtId="49" fontId="28" fillId="0" borderId="33" xfId="3" applyNumberFormat="1" applyFont="1" applyFill="1" applyBorder="1" applyAlignment="1">
      <alignment horizontal="center" vertical="center"/>
    </xf>
    <xf numFmtId="0" fontId="35" fillId="0" borderId="33" xfId="7" applyFont="1" applyFill="1" applyBorder="1" applyAlignment="1">
      <alignment horizontal="center" vertical="center" wrapText="1"/>
    </xf>
    <xf numFmtId="0" fontId="78" fillId="0" borderId="33" xfId="7" applyFont="1" applyFill="1" applyBorder="1" applyAlignment="1">
      <alignment horizontal="center" vertical="center" wrapText="1"/>
    </xf>
    <xf numFmtId="39" fontId="35" fillId="0" borderId="33" xfId="7" applyNumberFormat="1" applyFont="1" applyFill="1" applyBorder="1" applyAlignment="1">
      <alignment horizontal="right" vertical="center"/>
    </xf>
    <xf numFmtId="39" fontId="35" fillId="0" borderId="33" xfId="6" applyNumberFormat="1" applyFont="1" applyFill="1" applyBorder="1" applyAlignment="1">
      <alignment horizontal="right" vertical="center"/>
    </xf>
    <xf numFmtId="39" fontId="24" fillId="0" borderId="33" xfId="3" applyNumberFormat="1" applyFont="1" applyFill="1" applyBorder="1" applyAlignment="1">
      <alignment horizontal="right"/>
    </xf>
    <xf numFmtId="39" fontId="33" fillId="0" borderId="33" xfId="0" applyNumberFormat="1" applyFont="1" applyFill="1" applyBorder="1" applyAlignment="1">
      <alignment horizontal="right" vertical="center"/>
    </xf>
    <xf numFmtId="0" fontId="78" fillId="0" borderId="33" xfId="6" applyFont="1" applyFill="1" applyBorder="1" applyAlignment="1">
      <alignment horizontal="center" vertical="center"/>
    </xf>
    <xf numFmtId="0" fontId="28" fillId="0" borderId="40" xfId="0" applyFont="1" applyBorder="1" applyAlignment="1">
      <alignment horizontal="left" vertical="center" wrapText="1" indent="1"/>
    </xf>
    <xf numFmtId="3" fontId="29" fillId="0" borderId="33" xfId="0" applyNumberFormat="1" applyFont="1" applyFill="1" applyBorder="1" applyAlignment="1">
      <alignment horizontal="center" vertical="center" wrapText="1"/>
    </xf>
    <xf numFmtId="1" fontId="21" fillId="0" borderId="33" xfId="0" applyNumberFormat="1" applyFont="1" applyFill="1" applyBorder="1" applyAlignment="1">
      <alignment horizontal="center" vertical="center" wrapText="1"/>
    </xf>
    <xf numFmtId="39" fontId="29" fillId="0" borderId="33" xfId="0" applyNumberFormat="1" applyFont="1" applyFill="1" applyBorder="1" applyAlignment="1">
      <alignment horizontal="right" vertical="center"/>
    </xf>
    <xf numFmtId="39" fontId="29" fillId="0" borderId="33" xfId="3" applyNumberFormat="1" applyFont="1" applyFill="1" applyBorder="1" applyAlignment="1">
      <alignment horizontal="right"/>
    </xf>
    <xf numFmtId="1" fontId="28" fillId="0" borderId="33" xfId="0" applyNumberFormat="1" applyFont="1" applyFill="1" applyBorder="1" applyAlignment="1">
      <alignment horizontal="center" vertical="center" wrapText="1"/>
    </xf>
    <xf numFmtId="0" fontId="32" fillId="0" borderId="33" xfId="3" applyFont="1" applyFill="1" applyBorder="1" applyAlignment="1">
      <alignment horizontal="center" vertical="center"/>
    </xf>
    <xf numFmtId="0" fontId="21" fillId="0" borderId="83" xfId="7" applyFont="1" applyFill="1" applyBorder="1" applyAlignment="1">
      <alignment horizontal="center" vertical="center" wrapText="1"/>
    </xf>
    <xf numFmtId="0" fontId="32" fillId="0" borderId="30" xfId="3" applyFont="1" applyFill="1" applyBorder="1" applyAlignment="1">
      <alignment horizontal="center" vertical="center"/>
    </xf>
    <xf numFmtId="49" fontId="28" fillId="0" borderId="30" xfId="3" applyNumberFormat="1" applyFont="1" applyFill="1" applyBorder="1" applyAlignment="1">
      <alignment horizontal="center" vertical="center"/>
    </xf>
    <xf numFmtId="0" fontId="27" fillId="0" borderId="30" xfId="3" applyFont="1" applyFill="1" applyBorder="1" applyAlignment="1">
      <alignment horizontal="left" vertical="center" indent="1"/>
    </xf>
    <xf numFmtId="0" fontId="27" fillId="0" borderId="33" xfId="3" applyFont="1" applyFill="1" applyBorder="1" applyAlignment="1">
      <alignment horizontal="left" vertical="center" indent="1"/>
    </xf>
    <xf numFmtId="0" fontId="23" fillId="9" borderId="7" xfId="7" applyFont="1" applyFill="1" applyBorder="1" applyAlignment="1">
      <alignment horizontal="left" vertical="center" indent="1"/>
    </xf>
    <xf numFmtId="0" fontId="19" fillId="8" borderId="30" xfId="0" applyFont="1" applyFill="1" applyBorder="1" applyAlignment="1">
      <alignment horizontal="center" vertical="center"/>
    </xf>
    <xf numFmtId="49" fontId="28" fillId="0" borderId="30" xfId="3" applyNumberFormat="1" applyFont="1" applyBorder="1" applyAlignment="1">
      <alignment vertical="center"/>
    </xf>
    <xf numFmtId="0" fontId="19" fillId="8" borderId="33" xfId="0" applyFont="1" applyFill="1" applyBorder="1" applyAlignment="1">
      <alignment horizontal="center" vertical="center"/>
    </xf>
    <xf numFmtId="49" fontId="28" fillId="0" borderId="33" xfId="3" applyNumberFormat="1" applyFont="1" applyFill="1" applyBorder="1" applyAlignment="1">
      <alignment vertical="center"/>
    </xf>
    <xf numFmtId="0" fontId="19" fillId="8" borderId="49" xfId="0" applyFont="1" applyFill="1" applyBorder="1" applyAlignment="1">
      <alignment horizontal="center" vertical="center"/>
    </xf>
    <xf numFmtId="170" fontId="35" fillId="9" borderId="101" xfId="7" applyNumberFormat="1" applyFont="1" applyFill="1" applyBorder="1" applyAlignment="1">
      <alignment horizontal="right" vertical="center"/>
    </xf>
    <xf numFmtId="39" fontId="35" fillId="9" borderId="391" xfId="7" applyNumberFormat="1" applyFont="1" applyFill="1" applyBorder="1" applyAlignment="1">
      <alignment horizontal="right" vertical="center"/>
    </xf>
    <xf numFmtId="0" fontId="23" fillId="9" borderId="390" xfId="7" applyFont="1" applyFill="1" applyBorder="1" applyAlignment="1">
      <alignment horizontal="left" vertical="center" indent="1"/>
    </xf>
    <xf numFmtId="0" fontId="35" fillId="9" borderId="394" xfId="6" applyNumberFormat="1" applyFont="1" applyFill="1" applyBorder="1" applyAlignment="1">
      <alignment horizontal="right" vertical="center"/>
    </xf>
    <xf numFmtId="164" fontId="35" fillId="9" borderId="391" xfId="7" applyNumberFormat="1" applyFont="1" applyFill="1" applyBorder="1" applyAlignment="1">
      <alignment horizontal="right" vertical="center"/>
    </xf>
    <xf numFmtId="0" fontId="21" fillId="0" borderId="69" xfId="7" applyFont="1" applyFill="1" applyBorder="1" applyAlignment="1">
      <alignment horizontal="center" vertical="center" wrapText="1"/>
    </xf>
    <xf numFmtId="0" fontId="23" fillId="9" borderId="399" xfId="7" applyFont="1" applyFill="1" applyBorder="1" applyAlignment="1">
      <alignment horizontal="left" vertical="center" indent="1"/>
    </xf>
    <xf numFmtId="0" fontId="32" fillId="0" borderId="68" xfId="0" applyFont="1" applyBorder="1" applyAlignment="1">
      <alignment horizontal="center" vertical="center"/>
    </xf>
    <xf numFmtId="0" fontId="79" fillId="0" borderId="30" xfId="0" applyFont="1" applyBorder="1" applyAlignment="1">
      <alignment horizontal="left" vertical="center" wrapText="1" indent="1"/>
    </xf>
    <xf numFmtId="0" fontId="28" fillId="0" borderId="30" xfId="0" applyFont="1" applyBorder="1" applyAlignment="1">
      <alignment horizontal="left" vertical="center" wrapText="1" indent="1"/>
    </xf>
    <xf numFmtId="0" fontId="90" fillId="0" borderId="30" xfId="0" applyFont="1" applyBorder="1" applyAlignment="1">
      <alignment horizontal="left" vertical="center" wrapText="1" indent="1"/>
    </xf>
    <xf numFmtId="0" fontId="28" fillId="0" borderId="32" xfId="0" applyFont="1" applyBorder="1" applyAlignment="1">
      <alignment horizontal="left" vertical="center" wrapText="1" indent="1"/>
    </xf>
    <xf numFmtId="39" fontId="61" fillId="0" borderId="29" xfId="0" applyNumberFormat="1" applyFont="1" applyBorder="1" applyAlignment="1">
      <alignment horizontal="right" vertical="center"/>
    </xf>
    <xf numFmtId="39" fontId="25" fillId="0" borderId="30" xfId="0" applyNumberFormat="1" applyFont="1" applyBorder="1" applyAlignment="1">
      <alignment horizontal="right" vertical="center"/>
    </xf>
    <xf numFmtId="0" fontId="28" fillId="0" borderId="33" xfId="0" applyFont="1" applyBorder="1" applyAlignment="1">
      <alignment horizontal="left" vertical="center" wrapText="1" indent="1"/>
    </xf>
    <xf numFmtId="0" fontId="63" fillId="0" borderId="30" xfId="0" applyFont="1" applyBorder="1" applyAlignment="1">
      <alignment horizontal="center" vertical="center"/>
    </xf>
    <xf numFmtId="49" fontId="28" fillId="0" borderId="30" xfId="0" applyNumberFormat="1" applyFont="1" applyBorder="1" applyAlignment="1">
      <alignment vertical="center" wrapText="1"/>
    </xf>
    <xf numFmtId="0" fontId="27" fillId="0" borderId="30" xfId="0" applyFont="1" applyBorder="1" applyAlignment="1">
      <alignment horizontal="left" vertical="center" wrapText="1" indent="1"/>
    </xf>
    <xf numFmtId="0" fontId="24" fillId="0" borderId="30" xfId="0" applyFont="1" applyBorder="1" applyAlignment="1">
      <alignment horizontal="center" vertical="center" wrapText="1"/>
    </xf>
    <xf numFmtId="0" fontId="28" fillId="0" borderId="30" xfId="0" applyFont="1" applyBorder="1" applyAlignment="1">
      <alignment horizontal="center" vertical="center" wrapText="1"/>
    </xf>
    <xf numFmtId="39" fontId="24" fillId="0" borderId="30" xfId="0" applyNumberFormat="1" applyFont="1" applyBorder="1" applyAlignment="1">
      <alignment horizontal="right" vertical="center"/>
    </xf>
    <xf numFmtId="0" fontId="0" fillId="0" borderId="33" xfId="0" applyBorder="1" applyAlignment="1">
      <alignment vertical="center" wrapText="1"/>
    </xf>
    <xf numFmtId="0" fontId="65" fillId="0" borderId="83" xfId="0" applyFont="1" applyFill="1" applyBorder="1" applyAlignment="1">
      <alignment horizontal="left" vertical="center" wrapText="1" indent="1"/>
    </xf>
    <xf numFmtId="39" fontId="24" fillId="0" borderId="40" xfId="0" applyNumberFormat="1" applyFont="1" applyBorder="1" applyAlignment="1">
      <alignment horizontal="right" vertical="center"/>
    </xf>
    <xf numFmtId="0" fontId="32" fillId="0" borderId="81" xfId="0" applyFont="1" applyBorder="1" applyAlignment="1">
      <alignment horizontal="center" vertical="center"/>
    </xf>
    <xf numFmtId="0" fontId="79" fillId="0" borderId="33" xfId="0" applyFont="1" applyBorder="1" applyAlignment="1">
      <alignment horizontal="left" vertical="center" wrapText="1" indent="1"/>
    </xf>
    <xf numFmtId="0" fontId="28" fillId="0" borderId="33" xfId="0" applyFont="1" applyFill="1" applyBorder="1" applyAlignment="1">
      <alignment horizontal="center" vertical="center" wrapText="1"/>
    </xf>
    <xf numFmtId="0" fontId="28" fillId="0" borderId="33" xfId="0" applyFont="1" applyFill="1" applyBorder="1" applyAlignment="1">
      <alignment horizontal="left" vertical="center" wrapText="1" indent="1"/>
    </xf>
    <xf numFmtId="0" fontId="24" fillId="0" borderId="33" xfId="0" applyFont="1" applyFill="1" applyBorder="1" applyAlignment="1">
      <alignment horizontal="center" vertical="center" wrapText="1"/>
    </xf>
    <xf numFmtId="0" fontId="28" fillId="0" borderId="38" xfId="0" applyFont="1" applyFill="1" applyBorder="1" applyAlignment="1">
      <alignment horizontal="left" vertical="center" wrapText="1" indent="1"/>
    </xf>
    <xf numFmtId="39" fontId="24" fillId="0" borderId="37" xfId="0" applyNumberFormat="1" applyFont="1" applyBorder="1" applyAlignment="1">
      <alignment horizontal="right" vertical="center"/>
    </xf>
    <xf numFmtId="39" fontId="25" fillId="0" borderId="33" xfId="0" applyNumberFormat="1" applyFont="1" applyBorder="1" applyAlignment="1">
      <alignment horizontal="right" vertical="center"/>
    </xf>
    <xf numFmtId="49" fontId="28" fillId="0" borderId="33" xfId="0" applyNumberFormat="1" applyFont="1" applyBorder="1" applyAlignment="1">
      <alignment horizontal="center" vertical="center" wrapText="1"/>
    </xf>
    <xf numFmtId="0" fontId="27" fillId="30" borderId="33" xfId="0" applyFont="1" applyFill="1" applyBorder="1" applyAlignment="1">
      <alignment horizontal="left" vertical="center" wrapText="1" indent="1"/>
    </xf>
    <xf numFmtId="0" fontId="24" fillId="30" borderId="33" xfId="0" applyFont="1" applyFill="1" applyBorder="1" applyAlignment="1">
      <alignment horizontal="center" vertical="center" wrapText="1"/>
    </xf>
    <xf numFmtId="0" fontId="28" fillId="0" borderId="33" xfId="0" applyFont="1" applyBorder="1" applyAlignment="1">
      <alignment horizontal="center" vertical="center" wrapText="1"/>
    </xf>
    <xf numFmtId="39" fontId="24" fillId="0" borderId="33" xfId="0" applyNumberFormat="1" applyFont="1" applyBorder="1" applyAlignment="1">
      <alignment horizontal="right" vertical="center"/>
    </xf>
    <xf numFmtId="0" fontId="133" fillId="31" borderId="401" xfId="0" applyFont="1" applyFill="1" applyBorder="1" applyAlignment="1">
      <alignment horizontal="right" vertical="center" wrapText="1"/>
    </xf>
    <xf numFmtId="0" fontId="28" fillId="31" borderId="401" xfId="0" applyFont="1" applyFill="1" applyBorder="1" applyAlignment="1">
      <alignment horizontal="left" vertical="center" wrapText="1" indent="1"/>
    </xf>
    <xf numFmtId="39" fontId="41" fillId="10" borderId="123" xfId="14" applyNumberFormat="1" applyFont="1" applyFill="1" applyBorder="1" applyAlignment="1">
      <alignment horizontal="right" vertical="center"/>
    </xf>
    <xf numFmtId="39" fontId="134" fillId="10" borderId="121" xfId="11" applyNumberFormat="1" applyFont="1" applyFill="1" applyBorder="1" applyAlignment="1">
      <alignment horizontal="left" vertical="center" indent="1"/>
    </xf>
    <xf numFmtId="4" fontId="41" fillId="10" borderId="403" xfId="11" applyNumberFormat="1" applyFont="1" applyFill="1" applyBorder="1" applyAlignment="1">
      <alignment horizontal="right" vertical="center" wrapText="1" indent="1"/>
    </xf>
    <xf numFmtId="44" fontId="38" fillId="0" borderId="0" xfId="3" applyNumberFormat="1" applyFont="1"/>
    <xf numFmtId="0" fontId="45" fillId="0" borderId="0" xfId="3" applyFont="1" applyAlignment="1">
      <alignment wrapText="1"/>
    </xf>
    <xf numFmtId="49" fontId="45" fillId="0" borderId="0" xfId="3" applyNumberFormat="1" applyFont="1"/>
    <xf numFmtId="166" fontId="23" fillId="0" borderId="0" xfId="14" applyFont="1" applyFill="1" applyBorder="1" applyAlignment="1">
      <alignment vertical="center" wrapText="1"/>
    </xf>
    <xf numFmtId="0" fontId="47" fillId="0" borderId="0" xfId="3" applyFont="1" applyAlignment="1">
      <alignment vertical="center"/>
    </xf>
    <xf numFmtId="0" fontId="46" fillId="0" borderId="0" xfId="3" applyFont="1" applyFill="1" applyAlignment="1">
      <alignment vertical="center"/>
    </xf>
    <xf numFmtId="0" fontId="135" fillId="0" borderId="0" xfId="0" applyFont="1" applyFill="1"/>
    <xf numFmtId="0" fontId="45" fillId="0" borderId="0" xfId="3" applyFont="1" applyFill="1" applyAlignment="1">
      <alignment wrapText="1"/>
    </xf>
    <xf numFmtId="0" fontId="0" fillId="0" borderId="0" xfId="0" applyFill="1"/>
    <xf numFmtId="39" fontId="38" fillId="0" borderId="0" xfId="3" applyNumberFormat="1" applyFont="1" applyFill="1"/>
    <xf numFmtId="0" fontId="38" fillId="0" borderId="0" xfId="3" applyFont="1" applyAlignment="1">
      <alignment wrapText="1"/>
    </xf>
    <xf numFmtId="0" fontId="47" fillId="0" borderId="0" xfId="0" applyFont="1" applyFill="1" applyAlignment="1">
      <alignment horizontal="left" vertical="center"/>
    </xf>
    <xf numFmtId="49" fontId="12" fillId="0" borderId="0" xfId="0" applyNumberFormat="1" applyFont="1" applyAlignment="1" applyProtection="1">
      <alignment horizontal="center" vertical="center"/>
      <protection locked="0"/>
    </xf>
    <xf numFmtId="0" fontId="46" fillId="0" borderId="0" xfId="0" applyFont="1" applyFill="1" applyAlignment="1">
      <alignment vertical="center"/>
    </xf>
    <xf numFmtId="49" fontId="50" fillId="10" borderId="405" xfId="4" applyNumberFormat="1" applyFont="1" applyFill="1" applyBorder="1" applyAlignment="1">
      <alignment horizontal="center" vertical="center"/>
    </xf>
    <xf numFmtId="0" fontId="50" fillId="10" borderId="406" xfId="4" applyFont="1" applyFill="1" applyBorder="1" applyAlignment="1">
      <alignment horizontal="center" vertical="center"/>
    </xf>
    <xf numFmtId="0" fontId="50" fillId="10" borderId="407" xfId="4" applyFont="1" applyFill="1" applyBorder="1" applyAlignment="1">
      <alignment horizontal="center" vertical="center" wrapText="1"/>
    </xf>
    <xf numFmtId="49" fontId="31" fillId="0" borderId="408" xfId="0" applyNumberFormat="1" applyFont="1" applyFill="1" applyBorder="1" applyAlignment="1">
      <alignment horizontal="center" vertical="center"/>
    </xf>
    <xf numFmtId="1" fontId="38" fillId="0" borderId="30" xfId="0" applyNumberFormat="1" applyFont="1" applyFill="1" applyBorder="1" applyAlignment="1">
      <alignment horizontal="left" vertical="center" wrapText="1" indent="1"/>
    </xf>
    <xf numFmtId="164" fontId="51" fillId="0" borderId="69" xfId="0" applyNumberFormat="1" applyFont="1" applyFill="1" applyBorder="1" applyAlignment="1" applyProtection="1">
      <alignment horizontal="right" vertical="center"/>
    </xf>
    <xf numFmtId="49" fontId="31" fillId="0" borderId="130" xfId="0" applyNumberFormat="1" applyFont="1" applyFill="1" applyBorder="1" applyAlignment="1">
      <alignment horizontal="center" vertical="center"/>
    </xf>
    <xf numFmtId="1" fontId="38" fillId="0" borderId="40" xfId="0" applyNumberFormat="1" applyFont="1" applyFill="1" applyBorder="1" applyAlignment="1">
      <alignment horizontal="left" vertical="center" wrapText="1" indent="1"/>
    </xf>
    <xf numFmtId="49" fontId="128" fillId="0" borderId="130" xfId="0" applyNumberFormat="1" applyFont="1" applyFill="1" applyBorder="1" applyAlignment="1">
      <alignment horizontal="center" vertical="center"/>
    </xf>
    <xf numFmtId="3" fontId="136" fillId="0" borderId="40" xfId="0" applyNumberFormat="1" applyFont="1" applyFill="1" applyBorder="1" applyAlignment="1">
      <alignment horizontal="left" vertical="center" wrapText="1" indent="1"/>
    </xf>
    <xf numFmtId="0" fontId="38" fillId="0" borderId="40" xfId="0" applyFont="1" applyFill="1" applyBorder="1" applyAlignment="1">
      <alignment horizontal="left" vertical="center" wrapText="1" indent="1"/>
    </xf>
    <xf numFmtId="49" fontId="26" fillId="0" borderId="250" xfId="3" applyNumberFormat="1" applyFont="1" applyFill="1" applyBorder="1" applyAlignment="1">
      <alignment horizontal="center" vertical="center"/>
    </xf>
    <xf numFmtId="0" fontId="38" fillId="0" borderId="39" xfId="3" applyFont="1" applyFill="1" applyBorder="1" applyAlignment="1">
      <alignment horizontal="left" vertical="center" wrapText="1" indent="1"/>
    </xf>
    <xf numFmtId="164" fontId="51" fillId="0" borderId="74" xfId="0" applyNumberFormat="1" applyFont="1" applyFill="1" applyBorder="1" applyAlignment="1" applyProtection="1">
      <alignment horizontal="right" vertical="center"/>
    </xf>
    <xf numFmtId="49" fontId="31" fillId="0" borderId="251" xfId="0" applyNumberFormat="1" applyFont="1" applyFill="1" applyBorder="1" applyAlignment="1">
      <alignment horizontal="center" vertical="center"/>
    </xf>
    <xf numFmtId="1" fontId="38" fillId="0" borderId="45" xfId="0" applyNumberFormat="1" applyFont="1" applyFill="1" applyBorder="1" applyAlignment="1">
      <alignment horizontal="left" vertical="center" wrapText="1" indent="1"/>
    </xf>
    <xf numFmtId="49" fontId="50" fillId="10" borderId="132" xfId="4" applyNumberFormat="1" applyFont="1" applyFill="1" applyBorder="1" applyAlignment="1">
      <alignment horizontal="center" vertical="center"/>
    </xf>
    <xf numFmtId="0" fontId="50" fillId="10" borderId="409" xfId="4" applyFont="1" applyFill="1" applyBorder="1" applyAlignment="1">
      <alignment horizontal="left" vertical="center" indent="1"/>
    </xf>
    <xf numFmtId="171" fontId="52" fillId="10" borderId="126" xfId="4" applyNumberFormat="1" applyFont="1" applyFill="1" applyBorder="1" applyAlignment="1">
      <alignment horizontal="center" vertical="center"/>
    </xf>
    <xf numFmtId="49" fontId="0" fillId="0" borderId="0" xfId="0" applyNumberFormat="1" applyAlignment="1" applyProtection="1">
      <alignment vertical="center" wrapText="1"/>
      <protection locked="0"/>
    </xf>
    <xf numFmtId="7" fontId="53" fillId="0" borderId="0" xfId="0" applyNumberFormat="1" applyFont="1" applyAlignment="1" applyProtection="1">
      <alignment vertical="center" wrapText="1"/>
    </xf>
    <xf numFmtId="0" fontId="68" fillId="0" borderId="0" xfId="3" applyFont="1" applyFill="1" applyBorder="1" applyAlignment="1">
      <alignment horizontal="center" vertical="center" wrapText="1"/>
    </xf>
    <xf numFmtId="49" fontId="1" fillId="0" borderId="0" xfId="3" applyNumberFormat="1"/>
    <xf numFmtId="4" fontId="1" fillId="0" borderId="0" xfId="3" applyNumberFormat="1"/>
    <xf numFmtId="166" fontId="1" fillId="0" borderId="0" xfId="3" applyNumberFormat="1"/>
    <xf numFmtId="4" fontId="1" fillId="0" borderId="0" xfId="3" applyNumberFormat="1" applyBorder="1"/>
    <xf numFmtId="0" fontId="1" fillId="0" borderId="0" xfId="3" applyBorder="1"/>
    <xf numFmtId="170" fontId="1" fillId="0" borderId="0" xfId="3" applyNumberFormat="1" applyBorder="1"/>
    <xf numFmtId="0" fontId="1" fillId="0" borderId="0" xfId="3" applyAlignment="1">
      <alignment wrapText="1"/>
    </xf>
    <xf numFmtId="1" fontId="29" fillId="0" borderId="58" xfId="9" applyNumberFormat="1" applyFont="1" applyFill="1" applyBorder="1" applyAlignment="1">
      <alignment horizontal="center" vertical="center" wrapText="1"/>
    </xf>
    <xf numFmtId="0" fontId="29" fillId="0" borderId="58" xfId="9" applyFont="1" applyFill="1" applyBorder="1" applyAlignment="1">
      <alignment horizontal="center" vertical="center" wrapText="1"/>
    </xf>
    <xf numFmtId="39" fontId="24" fillId="0" borderId="37" xfId="9" applyNumberFormat="1" applyFont="1" applyFill="1" applyBorder="1" applyAlignment="1">
      <alignment horizontal="right" vertical="center"/>
    </xf>
    <xf numFmtId="39" fontId="24" fillId="0" borderId="33" xfId="9" applyNumberFormat="1" applyFont="1" applyFill="1" applyBorder="1" applyAlignment="1">
      <alignment horizontal="right" vertical="center"/>
    </xf>
    <xf numFmtId="39" fontId="25" fillId="0" borderId="33" xfId="9" applyNumberFormat="1" applyFont="1" applyFill="1" applyBorder="1" applyAlignment="1">
      <alignment horizontal="right" vertical="center"/>
    </xf>
    <xf numFmtId="39" fontId="24" fillId="0" borderId="76" xfId="9" applyNumberFormat="1" applyFont="1" applyFill="1" applyBorder="1" applyAlignment="1">
      <alignment horizontal="right" vertical="center"/>
    </xf>
    <xf numFmtId="39" fontId="24" fillId="0" borderId="49" xfId="9" applyNumberFormat="1" applyFont="1" applyFill="1" applyBorder="1" applyAlignment="1">
      <alignment horizontal="right" vertical="center"/>
    </xf>
    <xf numFmtId="39" fontId="25" fillId="0" borderId="49" xfId="9" applyNumberFormat="1" applyFont="1" applyFill="1" applyBorder="1" applyAlignment="1">
      <alignment horizontal="right" vertical="center"/>
    </xf>
    <xf numFmtId="1" fontId="24" fillId="0" borderId="58" xfId="1" applyNumberFormat="1" applyFont="1" applyFill="1" applyBorder="1" applyAlignment="1">
      <alignment horizontal="center" vertical="center" wrapText="1"/>
    </xf>
    <xf numFmtId="0" fontId="24" fillId="0" borderId="58" xfId="9" applyFont="1" applyFill="1" applyBorder="1" applyAlignment="1">
      <alignment horizontal="center" vertical="center"/>
    </xf>
    <xf numFmtId="39" fontId="24" fillId="0" borderId="410" xfId="9" applyNumberFormat="1" applyFont="1" applyFill="1" applyBorder="1" applyAlignment="1">
      <alignment horizontal="right" vertical="center"/>
    </xf>
    <xf numFmtId="39" fontId="24" fillId="0" borderId="58" xfId="9" applyNumberFormat="1" applyFont="1" applyFill="1" applyBorder="1" applyAlignment="1">
      <alignment horizontal="right" vertical="center"/>
    </xf>
    <xf numFmtId="39" fontId="25" fillId="0" borderId="58" xfId="9" applyNumberFormat="1" applyFont="1" applyFill="1" applyBorder="1" applyAlignment="1">
      <alignment horizontal="right" vertical="center"/>
    </xf>
    <xf numFmtId="3" fontId="29" fillId="0" borderId="33" xfId="0" applyNumberFormat="1" applyFont="1" applyFill="1" applyBorder="1" applyAlignment="1">
      <alignment horizontal="center" vertical="center"/>
    </xf>
    <xf numFmtId="39" fontId="21" fillId="0" borderId="33" xfId="0" applyNumberFormat="1" applyFont="1" applyFill="1" applyBorder="1" applyAlignment="1">
      <alignment horizontal="center" vertical="center"/>
    </xf>
    <xf numFmtId="2" fontId="21" fillId="8" borderId="33" xfId="9" applyNumberFormat="1" applyFont="1" applyFill="1" applyBorder="1" applyAlignment="1">
      <alignment vertical="center" wrapText="1"/>
    </xf>
    <xf numFmtId="0" fontId="21" fillId="0" borderId="49" xfId="7" applyFont="1" applyFill="1" applyBorder="1" applyAlignment="1">
      <alignment horizontal="center" vertical="center"/>
    </xf>
    <xf numFmtId="49" fontId="21" fillId="0" borderId="58" xfId="3" applyNumberFormat="1" applyFont="1" applyFill="1" applyBorder="1" applyAlignment="1">
      <alignment horizontal="center" vertical="center"/>
    </xf>
    <xf numFmtId="0" fontId="23" fillId="8" borderId="58" xfId="3" applyFont="1" applyFill="1" applyBorder="1" applyAlignment="1">
      <alignment horizontal="left" vertical="center" wrapText="1" indent="1"/>
    </xf>
    <xf numFmtId="0" fontId="29" fillId="8" borderId="58" xfId="3" applyFont="1" applyFill="1" applyBorder="1" applyAlignment="1">
      <alignment horizontal="center" vertical="center" wrapText="1"/>
    </xf>
    <xf numFmtId="0" fontId="21" fillId="8" borderId="58" xfId="3" applyFont="1" applyFill="1" applyBorder="1" applyAlignment="1">
      <alignment horizontal="center" vertical="center" wrapText="1"/>
    </xf>
    <xf numFmtId="39" fontId="29" fillId="8" borderId="58" xfId="3" applyNumberFormat="1" applyFont="1" applyFill="1" applyBorder="1" applyAlignment="1">
      <alignment horizontal="right" vertical="center"/>
    </xf>
    <xf numFmtId="39" fontId="33" fillId="0" borderId="58" xfId="3" applyNumberFormat="1" applyFont="1" applyFill="1" applyBorder="1" applyAlignment="1">
      <alignment horizontal="right" vertical="center"/>
    </xf>
    <xf numFmtId="49" fontId="21" fillId="8" borderId="58" xfId="9" applyNumberFormat="1" applyFont="1" applyFill="1" applyBorder="1" applyAlignment="1">
      <alignment horizontal="center" vertical="center"/>
    </xf>
    <xf numFmtId="0" fontId="21" fillId="0" borderId="58" xfId="9" applyFont="1" applyFill="1" applyBorder="1" applyAlignment="1">
      <alignment horizontal="left" vertical="center" wrapText="1" indent="1"/>
    </xf>
    <xf numFmtId="0" fontId="21" fillId="0" borderId="57" xfId="9" applyFont="1" applyFill="1" applyBorder="1" applyAlignment="1">
      <alignment horizontal="left" vertical="center" wrapText="1" indent="1"/>
    </xf>
    <xf numFmtId="0" fontId="0" fillId="0" borderId="40" xfId="0" applyBorder="1"/>
    <xf numFmtId="39" fontId="24" fillId="0" borderId="40" xfId="14" applyNumberFormat="1" applyFont="1" applyBorder="1" applyAlignment="1">
      <alignment horizontal="right" vertical="center"/>
    </xf>
    <xf numFmtId="39" fontId="41" fillId="10" borderId="413" xfId="14" applyNumberFormat="1" applyFont="1" applyFill="1" applyBorder="1" applyAlignment="1">
      <alignment horizontal="right" vertical="center" wrapText="1" indent="1"/>
    </xf>
    <xf numFmtId="39" fontId="29" fillId="0" borderId="76" xfId="9" applyNumberFormat="1" applyFont="1" applyFill="1" applyBorder="1" applyAlignment="1">
      <alignment vertical="center"/>
    </xf>
    <xf numFmtId="1" fontId="19" fillId="0" borderId="58" xfId="0" applyNumberFormat="1" applyFont="1" applyFill="1" applyBorder="1" applyAlignment="1">
      <alignment horizontal="center" vertical="center"/>
    </xf>
    <xf numFmtId="49" fontId="28" fillId="0" borderId="58" xfId="3" applyNumberFormat="1" applyFont="1" applyBorder="1" applyAlignment="1">
      <alignment vertical="center"/>
    </xf>
    <xf numFmtId="1" fontId="27" fillId="0" borderId="58" xfId="0" applyNumberFormat="1" applyFont="1" applyFill="1" applyBorder="1" applyAlignment="1">
      <alignment horizontal="left" vertical="center" wrapText="1" indent="1"/>
    </xf>
    <xf numFmtId="0" fontId="24" fillId="0" borderId="58" xfId="3" applyFont="1" applyFill="1" applyBorder="1" applyAlignment="1">
      <alignment horizontal="center" vertical="center"/>
    </xf>
    <xf numFmtId="39" fontId="29" fillId="0" borderId="58" xfId="3" applyNumberFormat="1" applyFont="1" applyFill="1" applyBorder="1" applyAlignment="1">
      <alignment horizontal="right" vertical="center"/>
    </xf>
    <xf numFmtId="39" fontId="24" fillId="0" borderId="58" xfId="3" applyNumberFormat="1" applyFont="1" applyFill="1" applyBorder="1" applyAlignment="1">
      <alignment horizontal="right" vertical="center"/>
    </xf>
    <xf numFmtId="2" fontId="21" fillId="0" borderId="58" xfId="9" applyNumberFormat="1" applyFont="1" applyFill="1" applyBorder="1" applyAlignment="1">
      <alignment horizontal="center" vertical="center" wrapText="1"/>
    </xf>
    <xf numFmtId="0" fontId="19" fillId="0" borderId="68" xfId="7" applyFont="1" applyFill="1" applyBorder="1" applyAlignment="1">
      <alignment horizontal="center" vertical="center"/>
    </xf>
    <xf numFmtId="0" fontId="20" fillId="0" borderId="30" xfId="7" applyFont="1" applyFill="1" applyBorder="1" applyAlignment="1">
      <alignment horizontal="left" vertical="center" wrapText="1" indent="1"/>
    </xf>
    <xf numFmtId="0" fontId="21" fillId="0" borderId="30" xfId="7" applyFont="1" applyFill="1" applyBorder="1" applyAlignment="1">
      <alignment horizontal="center" vertical="center"/>
    </xf>
    <xf numFmtId="1" fontId="29" fillId="0" borderId="30" xfId="9" applyNumberFormat="1" applyFont="1" applyFill="1" applyBorder="1" applyAlignment="1">
      <alignment horizontal="center" vertical="center" wrapText="1"/>
    </xf>
    <xf numFmtId="0" fontId="29" fillId="0" borderId="30" xfId="9" applyFont="1" applyFill="1" applyBorder="1" applyAlignment="1">
      <alignment horizontal="center" vertical="center" wrapText="1"/>
    </xf>
    <xf numFmtId="39" fontId="24" fillId="0" borderId="29" xfId="9" applyNumberFormat="1" applyFont="1" applyFill="1" applyBorder="1" applyAlignment="1">
      <alignment horizontal="right" vertical="center"/>
    </xf>
    <xf numFmtId="39" fontId="29" fillId="0" borderId="30" xfId="9" applyNumberFormat="1" applyFont="1" applyFill="1" applyBorder="1" applyAlignment="1">
      <alignment horizontal="right" vertical="center"/>
    </xf>
    <xf numFmtId="39" fontId="33" fillId="0" borderId="30" xfId="9" applyNumberFormat="1" applyFont="1" applyFill="1" applyBorder="1" applyAlignment="1">
      <alignment horizontal="right" vertical="center"/>
    </xf>
    <xf numFmtId="0" fontId="21" fillId="0" borderId="69" xfId="7" applyFont="1" applyFill="1" applyBorder="1" applyAlignment="1">
      <alignment horizontal="left" vertical="center" wrapText="1" indent="2"/>
    </xf>
    <xf numFmtId="39" fontId="29" fillId="0" borderId="37" xfId="9" applyNumberFormat="1" applyFont="1" applyFill="1" applyBorder="1" applyAlignment="1">
      <alignment horizontal="right" vertical="center"/>
    </xf>
    <xf numFmtId="39" fontId="29" fillId="0" borderId="33" xfId="9" applyNumberFormat="1" applyFont="1" applyFill="1" applyBorder="1" applyAlignment="1">
      <alignment horizontal="right" vertical="center"/>
    </xf>
    <xf numFmtId="39" fontId="33" fillId="0" borderId="33" xfId="9" applyNumberFormat="1" applyFont="1" applyFill="1" applyBorder="1" applyAlignment="1">
      <alignment horizontal="right" vertical="center"/>
    </xf>
    <xf numFmtId="39" fontId="29" fillId="0" borderId="410" xfId="9" applyNumberFormat="1" applyFont="1" applyFill="1" applyBorder="1" applyAlignment="1">
      <alignment horizontal="right" vertical="center"/>
    </xf>
    <xf numFmtId="39" fontId="29" fillId="0" borderId="58" xfId="9" applyNumberFormat="1" applyFont="1" applyFill="1" applyBorder="1" applyAlignment="1">
      <alignment horizontal="right" vertical="center"/>
    </xf>
    <xf numFmtId="39" fontId="33" fillId="0" borderId="58" xfId="9" applyNumberFormat="1" applyFont="1" applyFill="1" applyBorder="1" applyAlignment="1">
      <alignment horizontal="right" vertical="center"/>
    </xf>
    <xf numFmtId="0" fontId="19" fillId="0" borderId="58" xfId="0" applyFont="1" applyFill="1" applyBorder="1" applyAlignment="1">
      <alignment horizontal="center" vertical="center"/>
    </xf>
    <xf numFmtId="0" fontId="23" fillId="8" borderId="58" xfId="0" applyFont="1" applyFill="1" applyBorder="1" applyAlignment="1">
      <alignment horizontal="left" vertical="center" wrapText="1" indent="1"/>
    </xf>
    <xf numFmtId="0" fontId="21" fillId="0" borderId="82" xfId="7" applyFont="1" applyFill="1" applyBorder="1" applyAlignment="1">
      <alignment horizontal="left" vertical="center" wrapText="1" indent="2"/>
    </xf>
    <xf numFmtId="0" fontId="30" fillId="0" borderId="58" xfId="9" applyFont="1" applyFill="1" applyBorder="1" applyAlignment="1">
      <alignment horizontal="left" vertical="center" wrapText="1" indent="1"/>
    </xf>
    <xf numFmtId="0" fontId="29" fillId="8" borderId="58" xfId="0" applyFont="1" applyFill="1" applyBorder="1" applyAlignment="1">
      <alignment horizontal="center" vertical="center" wrapText="1"/>
    </xf>
    <xf numFmtId="0" fontId="21" fillId="8" borderId="58" xfId="0" applyFont="1" applyFill="1" applyBorder="1" applyAlignment="1">
      <alignment horizontal="center" vertical="center" wrapText="1"/>
    </xf>
    <xf numFmtId="1" fontId="24" fillId="20" borderId="49" xfId="1" applyNumberFormat="1" applyFont="1" applyFill="1" applyBorder="1" applyAlignment="1">
      <alignment horizontal="center" vertical="center" wrapText="1"/>
    </xf>
    <xf numFmtId="0" fontId="24" fillId="20" borderId="49" xfId="9" applyFont="1" applyFill="1" applyBorder="1" applyAlignment="1">
      <alignment horizontal="center" vertical="center"/>
    </xf>
    <xf numFmtId="2" fontId="21" fillId="0" borderId="58" xfId="9" applyNumberFormat="1" applyFont="1" applyFill="1" applyBorder="1" applyAlignment="1">
      <alignment vertical="center" wrapText="1"/>
    </xf>
    <xf numFmtId="0" fontId="19" fillId="0" borderId="34" xfId="0" applyFont="1" applyFill="1" applyBorder="1" applyAlignment="1" applyProtection="1">
      <alignment horizontal="center" vertical="center"/>
      <protection locked="0"/>
    </xf>
    <xf numFmtId="49" fontId="21" fillId="0" borderId="34" xfId="3" applyNumberFormat="1" applyFont="1" applyFill="1" applyBorder="1" applyAlignment="1">
      <alignment horizontal="center" vertical="center"/>
    </xf>
    <xf numFmtId="0" fontId="23" fillId="0" borderId="34" xfId="0" applyFont="1" applyFill="1" applyBorder="1" applyAlignment="1" applyProtection="1">
      <alignment horizontal="left" vertical="center" wrapText="1" indent="1"/>
      <protection locked="0"/>
    </xf>
    <xf numFmtId="39" fontId="29" fillId="0" borderId="34" xfId="3" applyNumberFormat="1" applyFont="1" applyFill="1" applyBorder="1" applyAlignment="1">
      <alignment horizontal="right" vertical="center"/>
    </xf>
    <xf numFmtId="2" fontId="21" fillId="0" borderId="34" xfId="9" applyNumberFormat="1" applyFont="1" applyFill="1" applyBorder="1" applyAlignment="1">
      <alignment horizontal="center" vertical="center" wrapText="1"/>
    </xf>
    <xf numFmtId="2" fontId="21" fillId="0" borderId="34" xfId="9" applyNumberFormat="1" applyFont="1" applyFill="1" applyBorder="1" applyAlignment="1">
      <alignment vertical="center" wrapText="1"/>
    </xf>
    <xf numFmtId="1" fontId="19" fillId="0" borderId="58" xfId="3" applyNumberFormat="1" applyFont="1" applyFill="1" applyBorder="1" applyAlignment="1">
      <alignment horizontal="center" vertical="center"/>
    </xf>
    <xf numFmtId="0" fontId="33" fillId="0" borderId="58" xfId="3" applyFont="1" applyFill="1" applyBorder="1" applyAlignment="1">
      <alignment horizontal="center" vertical="center" wrapText="1"/>
    </xf>
    <xf numFmtId="0" fontId="23" fillId="0" borderId="58" xfId="3" applyFont="1" applyFill="1" applyBorder="1" applyAlignment="1">
      <alignment horizontal="center" vertical="center" wrapText="1"/>
    </xf>
    <xf numFmtId="0" fontId="19" fillId="0" borderId="414" xfId="7" applyFont="1" applyFill="1" applyBorder="1" applyAlignment="1">
      <alignment horizontal="center" vertical="center"/>
    </xf>
    <xf numFmtId="0" fontId="20" fillId="0" borderId="411" xfId="7" applyFont="1" applyFill="1" applyBorder="1" applyAlignment="1">
      <alignment horizontal="left" vertical="center" wrapText="1" indent="1"/>
    </xf>
    <xf numFmtId="0" fontId="21" fillId="0" borderId="411" xfId="7" applyFont="1" applyFill="1" applyBorder="1" applyAlignment="1">
      <alignment horizontal="left" vertical="center" wrapText="1" indent="1"/>
    </xf>
    <xf numFmtId="0" fontId="21" fillId="0" borderId="411" xfId="7" applyFont="1" applyFill="1" applyBorder="1" applyAlignment="1">
      <alignment horizontal="center" vertical="center"/>
    </xf>
    <xf numFmtId="0" fontId="21" fillId="0" borderId="411" xfId="9" applyFont="1" applyFill="1" applyBorder="1" applyAlignment="1">
      <alignment horizontal="left" vertical="center" wrapText="1" indent="1"/>
    </xf>
    <xf numFmtId="1" fontId="29" fillId="0" borderId="411" xfId="9" applyNumberFormat="1" applyFont="1" applyFill="1" applyBorder="1" applyAlignment="1">
      <alignment horizontal="center" vertical="center" wrapText="1"/>
    </xf>
    <xf numFmtId="0" fontId="29" fillId="0" borderId="411" xfId="9" applyFont="1" applyFill="1" applyBorder="1" applyAlignment="1">
      <alignment horizontal="center" vertical="center" wrapText="1"/>
    </xf>
    <xf numFmtId="0" fontId="21" fillId="0" borderId="415" xfId="9" applyFont="1" applyFill="1" applyBorder="1" applyAlignment="1">
      <alignment horizontal="left" vertical="center" wrapText="1" indent="1"/>
    </xf>
    <xf numFmtId="39" fontId="29" fillId="0" borderId="416" xfId="9" applyNumberFormat="1" applyFont="1" applyFill="1" applyBorder="1" applyAlignment="1">
      <alignment horizontal="right" vertical="center"/>
    </xf>
    <xf numFmtId="39" fontId="29" fillId="0" borderId="411" xfId="9" applyNumberFormat="1" applyFont="1" applyFill="1" applyBorder="1" applyAlignment="1">
      <alignment horizontal="right" vertical="center"/>
    </xf>
    <xf numFmtId="39" fontId="33" fillId="0" borderId="411" xfId="9" applyNumberFormat="1" applyFont="1" applyFill="1" applyBorder="1" applyAlignment="1">
      <alignment horizontal="right" vertical="center"/>
    </xf>
    <xf numFmtId="0" fontId="19" fillId="0" borderId="411" xfId="3" applyFont="1" applyFill="1" applyBorder="1" applyAlignment="1">
      <alignment horizontal="center" vertical="center"/>
    </xf>
    <xf numFmtId="49" fontId="21" fillId="0" borderId="411" xfId="3" applyNumberFormat="1" applyFont="1" applyFill="1" applyBorder="1" applyAlignment="1">
      <alignment horizontal="center" vertical="center"/>
    </xf>
    <xf numFmtId="0" fontId="23" fillId="8" borderId="411" xfId="0" applyFont="1" applyFill="1" applyBorder="1" applyAlignment="1">
      <alignment horizontal="left" vertical="center" wrapText="1" indent="1"/>
    </xf>
    <xf numFmtId="0" fontId="29" fillId="0" borderId="411" xfId="3" applyFont="1" applyFill="1" applyBorder="1" applyAlignment="1">
      <alignment horizontal="center" vertical="center" wrapText="1"/>
    </xf>
    <xf numFmtId="0" fontId="21" fillId="0" borderId="411" xfId="3" applyFont="1" applyFill="1" applyBorder="1" applyAlignment="1">
      <alignment horizontal="center" vertical="center" wrapText="1"/>
    </xf>
    <xf numFmtId="39" fontId="29" fillId="0" borderId="411" xfId="3" applyNumberFormat="1" applyFont="1" applyFill="1" applyBorder="1" applyAlignment="1">
      <alignment horizontal="right" vertical="center"/>
    </xf>
    <xf numFmtId="39" fontId="33" fillId="0" borderId="411" xfId="3" applyNumberFormat="1" applyFont="1" applyFill="1" applyBorder="1" applyAlignment="1">
      <alignment horizontal="right" vertical="center"/>
    </xf>
    <xf numFmtId="49" fontId="21" fillId="0" borderId="411" xfId="9" applyNumberFormat="1" applyFont="1" applyFill="1" applyBorder="1" applyAlignment="1">
      <alignment horizontal="center" vertical="center"/>
    </xf>
    <xf numFmtId="0" fontId="21" fillId="0" borderId="417" xfId="7" applyFont="1" applyFill="1" applyBorder="1" applyAlignment="1">
      <alignment horizontal="left" vertical="center" wrapText="1" indent="1"/>
    </xf>
    <xf numFmtId="0" fontId="32" fillId="0" borderId="68" xfId="3" applyFont="1" applyFill="1" applyBorder="1" applyAlignment="1">
      <alignment horizontal="center" vertical="center"/>
    </xf>
    <xf numFmtId="0" fontId="79" fillId="0" borderId="30" xfId="0" applyFont="1" applyFill="1" applyBorder="1" applyAlignment="1">
      <alignment horizontal="left" vertical="center" wrapText="1" indent="1"/>
    </xf>
    <xf numFmtId="0" fontId="21" fillId="0" borderId="30" xfId="9" applyFont="1" applyFill="1" applyBorder="1" applyAlignment="1" applyProtection="1">
      <alignment horizontal="left" vertical="center" wrapText="1" indent="1"/>
      <protection locked="0"/>
    </xf>
    <xf numFmtId="0" fontId="21" fillId="0" borderId="30" xfId="9" applyFont="1" applyFill="1" applyBorder="1" applyAlignment="1" applyProtection="1">
      <alignment horizontal="center" vertical="center"/>
      <protection locked="0"/>
    </xf>
    <xf numFmtId="0" fontId="24" fillId="0" borderId="30" xfId="1" applyNumberFormat="1" applyFont="1" applyFill="1" applyBorder="1" applyAlignment="1" applyProtection="1">
      <alignment horizontal="center" vertical="center" wrapText="1"/>
      <protection locked="0"/>
    </xf>
    <xf numFmtId="0" fontId="24" fillId="0" borderId="30" xfId="9" applyNumberFormat="1" applyFont="1" applyFill="1" applyBorder="1" applyAlignment="1" applyProtection="1">
      <alignment horizontal="center" vertical="center"/>
      <protection locked="0"/>
    </xf>
    <xf numFmtId="39" fontId="24" fillId="0" borderId="30" xfId="9" applyNumberFormat="1" applyFont="1" applyFill="1" applyBorder="1" applyAlignment="1">
      <alignment horizontal="right" vertical="center"/>
    </xf>
    <xf numFmtId="39" fontId="25" fillId="0" borderId="30" xfId="9" applyNumberFormat="1" applyFont="1" applyFill="1" applyBorder="1" applyAlignment="1">
      <alignment horizontal="right" vertical="center"/>
    </xf>
    <xf numFmtId="0" fontId="82" fillId="0" borderId="69" xfId="7" applyFont="1" applyFill="1" applyBorder="1" applyAlignment="1">
      <alignment horizontal="center" vertical="center" wrapText="1"/>
    </xf>
    <xf numFmtId="0" fontId="32" fillId="0" borderId="81" xfId="3" applyFont="1" applyFill="1" applyBorder="1" applyAlignment="1">
      <alignment horizontal="center" vertical="center"/>
    </xf>
    <xf numFmtId="0" fontId="79" fillId="0" borderId="33" xfId="0" applyFont="1" applyFill="1" applyBorder="1" applyAlignment="1">
      <alignment horizontal="left" vertical="center" wrapText="1" indent="1"/>
    </xf>
    <xf numFmtId="0" fontId="21" fillId="0" borderId="33" xfId="9" applyFont="1" applyFill="1" applyBorder="1" applyAlignment="1" applyProtection="1">
      <alignment horizontal="left" vertical="center" wrapText="1" indent="1"/>
      <protection locked="0"/>
    </xf>
    <xf numFmtId="0" fontId="21" fillId="0" borderId="33" xfId="7" applyFont="1" applyFill="1" applyBorder="1" applyAlignment="1" applyProtection="1">
      <alignment horizontal="center" vertical="center"/>
      <protection locked="0"/>
    </xf>
    <xf numFmtId="0" fontId="24" fillId="0" borderId="33" xfId="1" applyNumberFormat="1" applyFont="1" applyFill="1" applyBorder="1" applyAlignment="1" applyProtection="1">
      <alignment horizontal="center" vertical="center" wrapText="1"/>
      <protection locked="0"/>
    </xf>
    <xf numFmtId="0" fontId="24" fillId="0" borderId="33" xfId="9" applyNumberFormat="1" applyFont="1" applyFill="1" applyBorder="1" applyAlignment="1" applyProtection="1">
      <alignment horizontal="center" vertical="center" wrapText="1"/>
      <protection locked="0"/>
    </xf>
    <xf numFmtId="0" fontId="28" fillId="0" borderId="83" xfId="9" applyFont="1" applyFill="1" applyBorder="1" applyAlignment="1">
      <alignment horizontal="center" vertical="center" wrapText="1"/>
    </xf>
    <xf numFmtId="0" fontId="29" fillId="0" borderId="33" xfId="9" applyNumberFormat="1" applyFont="1" applyFill="1" applyBorder="1" applyAlignment="1" applyProtection="1">
      <alignment horizontal="center" vertical="center" wrapText="1"/>
      <protection locked="0"/>
    </xf>
    <xf numFmtId="0" fontId="32" fillId="0" borderId="80" xfId="3" applyFont="1" applyFill="1" applyBorder="1" applyAlignment="1">
      <alignment horizontal="center" vertical="center"/>
    </xf>
    <xf numFmtId="0" fontId="79" fillId="0" borderId="58" xfId="0" applyFont="1" applyFill="1" applyBorder="1" applyAlignment="1">
      <alignment horizontal="left" vertical="center" wrapText="1" indent="1"/>
    </xf>
    <xf numFmtId="0" fontId="21" fillId="0" borderId="58" xfId="9" applyFont="1" applyFill="1" applyBorder="1" applyAlignment="1" applyProtection="1">
      <alignment horizontal="left" vertical="center" wrapText="1" indent="1"/>
      <protection locked="0"/>
    </xf>
    <xf numFmtId="0" fontId="21" fillId="0" borderId="58" xfId="9" applyFont="1" applyFill="1" applyBorder="1" applyAlignment="1" applyProtection="1">
      <alignment horizontal="center" vertical="center"/>
      <protection locked="0"/>
    </xf>
    <xf numFmtId="0" fontId="24" fillId="0" borderId="58" xfId="1" applyNumberFormat="1" applyFont="1" applyFill="1" applyBorder="1" applyAlignment="1" applyProtection="1">
      <alignment horizontal="center" vertical="center" wrapText="1"/>
      <protection locked="0"/>
    </xf>
    <xf numFmtId="0" fontId="24" fillId="0" borderId="58" xfId="9" applyNumberFormat="1" applyFont="1" applyFill="1" applyBorder="1" applyAlignment="1" applyProtection="1">
      <alignment horizontal="center" vertical="center"/>
      <protection locked="0"/>
    </xf>
    <xf numFmtId="0" fontId="21" fillId="0" borderId="58" xfId="3" applyFont="1" applyFill="1" applyBorder="1" applyAlignment="1" applyProtection="1">
      <alignment horizontal="left" vertical="center" wrapText="1" indent="1"/>
      <protection locked="0"/>
    </xf>
    <xf numFmtId="49" fontId="28" fillId="0" borderId="58" xfId="3" applyNumberFormat="1" applyFont="1" applyFill="1" applyBorder="1" applyAlignment="1">
      <alignment horizontal="center" vertical="center"/>
    </xf>
    <xf numFmtId="0" fontId="29" fillId="0" borderId="58" xfId="7" applyFont="1" applyFill="1" applyBorder="1" applyAlignment="1">
      <alignment horizontal="center" vertical="center" wrapText="1"/>
    </xf>
    <xf numFmtId="39" fontId="29" fillId="0" borderId="58" xfId="7" applyNumberFormat="1" applyFont="1" applyFill="1" applyBorder="1" applyAlignment="1">
      <alignment horizontal="right" vertical="center"/>
    </xf>
    <xf numFmtId="39" fontId="29" fillId="0" borderId="58" xfId="0" applyNumberFormat="1" applyFont="1" applyFill="1" applyBorder="1" applyAlignment="1">
      <alignment horizontal="right" vertical="center"/>
    </xf>
    <xf numFmtId="39" fontId="29" fillId="0" borderId="58" xfId="3" applyNumberFormat="1" applyFont="1" applyFill="1" applyBorder="1" applyAlignment="1">
      <alignment horizontal="right"/>
    </xf>
    <xf numFmtId="39" fontId="33" fillId="0" borderId="58" xfId="0" applyNumberFormat="1" applyFont="1" applyFill="1" applyBorder="1" applyAlignment="1">
      <alignment horizontal="right" vertical="center"/>
    </xf>
    <xf numFmtId="0" fontId="131" fillId="0" borderId="58" xfId="6" applyFont="1" applyFill="1" applyBorder="1" applyAlignment="1">
      <alignment horizontal="center" vertical="center"/>
    </xf>
    <xf numFmtId="0" fontId="78" fillId="0" borderId="58" xfId="6" applyFont="1" applyFill="1" applyBorder="1" applyAlignment="1">
      <alignment horizontal="center" vertical="center"/>
    </xf>
    <xf numFmtId="0" fontId="82" fillId="0" borderId="82" xfId="7" applyFont="1" applyFill="1" applyBorder="1" applyAlignment="1">
      <alignment horizontal="center" vertical="center" wrapText="1"/>
    </xf>
    <xf numFmtId="0" fontId="28" fillId="0" borderId="58" xfId="0" applyFont="1" applyBorder="1" applyAlignment="1">
      <alignment horizontal="left" vertical="center" wrapText="1" indent="1"/>
    </xf>
    <xf numFmtId="0" fontId="21" fillId="0" borderId="58" xfId="7" applyFont="1" applyFill="1" applyBorder="1" applyAlignment="1" applyProtection="1">
      <alignment horizontal="center" vertical="center"/>
      <protection locked="0"/>
    </xf>
    <xf numFmtId="49" fontId="21" fillId="0" borderId="58" xfId="9" applyNumberFormat="1" applyFont="1" applyFill="1" applyBorder="1" applyAlignment="1" applyProtection="1">
      <alignment horizontal="left" vertical="center" wrapText="1" indent="1"/>
      <protection locked="0"/>
    </xf>
    <xf numFmtId="0" fontId="29" fillId="0" borderId="58" xfId="9" applyNumberFormat="1" applyFont="1" applyFill="1" applyBorder="1" applyAlignment="1" applyProtection="1">
      <alignment horizontal="center" vertical="center" wrapText="1"/>
      <protection locked="0"/>
    </xf>
    <xf numFmtId="0" fontId="35" fillId="0" borderId="58" xfId="7" applyFont="1" applyFill="1" applyBorder="1" applyAlignment="1">
      <alignment horizontal="center" vertical="center" wrapText="1"/>
    </xf>
    <xf numFmtId="0" fontId="78" fillId="0" borderId="58" xfId="7" applyFont="1" applyFill="1" applyBorder="1" applyAlignment="1">
      <alignment horizontal="center" vertical="center" wrapText="1"/>
    </xf>
    <xf numFmtId="39" fontId="35" fillId="0" borderId="58" xfId="7" applyNumberFormat="1" applyFont="1" applyFill="1" applyBorder="1" applyAlignment="1">
      <alignment horizontal="right" vertical="center"/>
    </xf>
    <xf numFmtId="39" fontId="35" fillId="0" borderId="58" xfId="6" applyNumberFormat="1" applyFont="1" applyFill="1" applyBorder="1" applyAlignment="1">
      <alignment horizontal="right" vertical="center"/>
    </xf>
    <xf numFmtId="39" fontId="24" fillId="0" borderId="58" xfId="3" applyNumberFormat="1" applyFont="1" applyFill="1" applyBorder="1" applyAlignment="1">
      <alignment horizontal="right"/>
    </xf>
    <xf numFmtId="0" fontId="28" fillId="0" borderId="82" xfId="9" applyFont="1" applyFill="1" applyBorder="1" applyAlignment="1">
      <alignment horizontal="center" vertical="center" wrapText="1"/>
    </xf>
    <xf numFmtId="0" fontId="32" fillId="0" borderId="113" xfId="3" applyFont="1" applyFill="1" applyBorder="1" applyAlignment="1">
      <alignment horizontal="center" vertical="center"/>
    </xf>
    <xf numFmtId="0" fontId="79" fillId="0" borderId="96" xfId="0" applyFont="1" applyFill="1" applyBorder="1" applyAlignment="1">
      <alignment horizontal="left" vertical="center" wrapText="1" indent="1"/>
    </xf>
    <xf numFmtId="0" fontId="21" fillId="0" borderId="96" xfId="9" applyFont="1" applyFill="1" applyBorder="1" applyAlignment="1" applyProtection="1">
      <alignment horizontal="left" vertical="center" wrapText="1" indent="1"/>
      <protection locked="0"/>
    </xf>
    <xf numFmtId="0" fontId="21" fillId="0" borderId="96" xfId="7" applyFont="1" applyFill="1" applyBorder="1" applyAlignment="1" applyProtection="1">
      <alignment horizontal="center" vertical="center"/>
      <protection locked="0"/>
    </xf>
    <xf numFmtId="3" fontId="29" fillId="0" borderId="96" xfId="9" applyNumberFormat="1" applyFont="1" applyFill="1" applyBorder="1" applyAlignment="1" applyProtection="1">
      <alignment horizontal="center" vertical="center" wrapText="1"/>
      <protection locked="0"/>
    </xf>
    <xf numFmtId="39" fontId="24" fillId="0" borderId="393" xfId="9" applyNumberFormat="1" applyFont="1" applyFill="1" applyBorder="1" applyAlignment="1">
      <alignment horizontal="right" vertical="center"/>
    </xf>
    <xf numFmtId="39" fontId="24" fillId="0" borderId="96" xfId="9" applyNumberFormat="1" applyFont="1" applyFill="1" applyBorder="1" applyAlignment="1">
      <alignment horizontal="right" vertical="center"/>
    </xf>
    <xf numFmtId="39" fontId="25" fillId="0" borderId="96" xfId="9" applyNumberFormat="1" applyFont="1" applyFill="1" applyBorder="1" applyAlignment="1">
      <alignment horizontal="right" vertical="center"/>
    </xf>
    <xf numFmtId="49" fontId="28" fillId="0" borderId="96" xfId="3" applyNumberFormat="1" applyFont="1" applyFill="1" applyBorder="1" applyAlignment="1">
      <alignment horizontal="center" vertical="center"/>
    </xf>
    <xf numFmtId="0" fontId="23" fillId="0" borderId="96" xfId="3" applyFont="1" applyFill="1" applyBorder="1" applyAlignment="1">
      <alignment horizontal="left" vertical="center" wrapText="1" indent="1"/>
    </xf>
    <xf numFmtId="0" fontId="29" fillId="0" borderId="96" xfId="3" applyFont="1" applyFill="1" applyBorder="1" applyAlignment="1">
      <alignment horizontal="center" vertical="center" wrapText="1"/>
    </xf>
    <xf numFmtId="0" fontId="21" fillId="0" borderId="96" xfId="3" applyFont="1" applyFill="1" applyBorder="1" applyAlignment="1">
      <alignment horizontal="center" vertical="center" wrapText="1"/>
    </xf>
    <xf numFmtId="39" fontId="29" fillId="0" borderId="96" xfId="3" applyNumberFormat="1" applyFont="1" applyFill="1" applyBorder="1" applyAlignment="1">
      <alignment horizontal="right" vertical="center"/>
    </xf>
    <xf numFmtId="39" fontId="24" fillId="0" borderId="96" xfId="3" applyNumberFormat="1" applyFont="1" applyFill="1" applyBorder="1" applyAlignment="1">
      <alignment horizontal="right" vertical="center"/>
    </xf>
    <xf numFmtId="39" fontId="33" fillId="0" borderId="96" xfId="3" applyNumberFormat="1" applyFont="1" applyFill="1" applyBorder="1" applyAlignment="1">
      <alignment horizontal="right" vertical="center"/>
    </xf>
    <xf numFmtId="0" fontId="21" fillId="0" borderId="100" xfId="7" applyFont="1" applyFill="1" applyBorder="1" applyAlignment="1">
      <alignment horizontal="center" vertical="center" wrapText="1"/>
    </xf>
    <xf numFmtId="1" fontId="29" fillId="0" borderId="58" xfId="9" applyNumberFormat="1" applyFont="1" applyFill="1" applyBorder="1" applyAlignment="1" applyProtection="1">
      <alignment horizontal="center" vertical="center" wrapText="1"/>
      <protection locked="0"/>
    </xf>
    <xf numFmtId="3" fontId="29" fillId="0" borderId="58" xfId="0" applyNumberFormat="1" applyFont="1" applyFill="1" applyBorder="1" applyAlignment="1">
      <alignment horizontal="center" vertical="center" wrapText="1"/>
    </xf>
    <xf numFmtId="1" fontId="21" fillId="0" borderId="58" xfId="0" applyNumberFormat="1" applyFont="1" applyFill="1" applyBorder="1" applyAlignment="1">
      <alignment horizontal="center" vertical="center" wrapText="1"/>
    </xf>
    <xf numFmtId="1" fontId="28" fillId="0" borderId="58" xfId="0" applyNumberFormat="1" applyFont="1" applyFill="1" applyBorder="1" applyAlignment="1">
      <alignment horizontal="center" vertical="center" wrapText="1"/>
    </xf>
    <xf numFmtId="0" fontId="32" fillId="0" borderId="58" xfId="3" applyFont="1" applyFill="1" applyBorder="1" applyAlignment="1">
      <alignment horizontal="center" vertical="center"/>
    </xf>
    <xf numFmtId="0" fontId="24" fillId="0" borderId="58" xfId="9" applyFont="1" applyFill="1" applyBorder="1" applyAlignment="1">
      <alignment horizontal="center" vertical="center" wrapText="1"/>
    </xf>
    <xf numFmtId="0" fontId="28" fillId="0" borderId="58" xfId="0" applyFont="1" applyFill="1" applyBorder="1" applyAlignment="1" applyProtection="1">
      <alignment horizontal="left" vertical="center" wrapText="1" indent="1"/>
      <protection locked="0"/>
    </xf>
    <xf numFmtId="0" fontId="28" fillId="0" borderId="57" xfId="0" applyFont="1" applyFill="1" applyBorder="1" applyAlignment="1" applyProtection="1">
      <alignment horizontal="left" vertical="center" wrapText="1" indent="1"/>
      <protection locked="0"/>
    </xf>
    <xf numFmtId="0" fontId="27" fillId="0" borderId="58" xfId="3" applyFont="1" applyFill="1" applyBorder="1" applyAlignment="1">
      <alignment horizontal="left" vertical="center" indent="1"/>
    </xf>
    <xf numFmtId="0" fontId="29" fillId="0" borderId="58" xfId="3" applyFont="1" applyFill="1" applyBorder="1" applyAlignment="1">
      <alignment horizontal="center" vertical="center"/>
    </xf>
    <xf numFmtId="0" fontId="21" fillId="0" borderId="58" xfId="3" applyFont="1" applyFill="1" applyBorder="1" applyAlignment="1">
      <alignment horizontal="center" vertical="center"/>
    </xf>
    <xf numFmtId="0" fontId="19" fillId="0" borderId="414" xfId="9" applyFont="1" applyFill="1" applyBorder="1" applyAlignment="1">
      <alignment horizontal="center" vertical="center"/>
    </xf>
    <xf numFmtId="0" fontId="20" fillId="0" borderId="411" xfId="9" applyFont="1" applyFill="1" applyBorder="1" applyAlignment="1">
      <alignment horizontal="left" vertical="center" wrapText="1" indent="1"/>
    </xf>
    <xf numFmtId="0" fontId="21" fillId="0" borderId="411" xfId="9" applyFont="1" applyFill="1" applyBorder="1" applyAlignment="1">
      <alignment horizontal="center" vertical="center" wrapText="1"/>
    </xf>
    <xf numFmtId="1" fontId="24" fillId="0" borderId="411" xfId="1" applyNumberFormat="1" applyFont="1" applyFill="1" applyBorder="1" applyAlignment="1">
      <alignment horizontal="center" vertical="center" wrapText="1"/>
    </xf>
    <xf numFmtId="0" fontId="24" fillId="0" borderId="411" xfId="9" applyFont="1" applyFill="1" applyBorder="1" applyAlignment="1">
      <alignment horizontal="center" vertical="center" wrapText="1"/>
    </xf>
    <xf numFmtId="0" fontId="32" fillId="0" borderId="411" xfId="3" applyFont="1" applyFill="1" applyBorder="1" applyAlignment="1">
      <alignment horizontal="center" vertical="center"/>
    </xf>
    <xf numFmtId="49" fontId="28" fillId="0" borderId="411" xfId="3" applyNumberFormat="1" applyFont="1" applyFill="1" applyBorder="1" applyAlignment="1">
      <alignment horizontal="center" vertical="center"/>
    </xf>
    <xf numFmtId="0" fontId="27" fillId="0" borderId="411" xfId="3" applyFont="1" applyFill="1" applyBorder="1" applyAlignment="1">
      <alignment horizontal="left" vertical="center" indent="1"/>
    </xf>
    <xf numFmtId="0" fontId="29" fillId="0" borderId="411" xfId="3" applyFont="1" applyFill="1" applyBorder="1" applyAlignment="1">
      <alignment horizontal="center" vertical="center"/>
    </xf>
    <xf numFmtId="0" fontId="21" fillId="0" borderId="411" xfId="3" applyFont="1" applyFill="1" applyBorder="1" applyAlignment="1">
      <alignment horizontal="center" vertical="center"/>
    </xf>
    <xf numFmtId="0" fontId="31" fillId="0" borderId="411" xfId="3" applyFont="1" applyFill="1" applyBorder="1" applyAlignment="1">
      <alignment horizontal="center" vertical="center"/>
    </xf>
    <xf numFmtId="0" fontId="21" fillId="0" borderId="30" xfId="9" applyFont="1" applyFill="1" applyBorder="1" applyAlignment="1">
      <alignment horizontal="left" vertical="center" wrapText="1" indent="1"/>
    </xf>
    <xf numFmtId="164" fontId="24" fillId="0" borderId="30" xfId="9" applyNumberFormat="1" applyFont="1" applyFill="1" applyBorder="1" applyAlignment="1">
      <alignment vertical="center"/>
    </xf>
    <xf numFmtId="164" fontId="25" fillId="0" borderId="30" xfId="9" applyNumberFormat="1" applyFont="1" applyFill="1" applyBorder="1" applyAlignment="1">
      <alignment vertical="center"/>
    </xf>
    <xf numFmtId="0" fontId="21" fillId="0" borderId="33" xfId="9" applyFont="1" applyFill="1" applyBorder="1" applyAlignment="1">
      <alignment horizontal="left" vertical="center" wrapText="1" indent="1"/>
    </xf>
    <xf numFmtId="0" fontId="21" fillId="0" borderId="32" xfId="9" applyFont="1" applyFill="1" applyBorder="1" applyAlignment="1">
      <alignment horizontal="left" vertical="center" wrapText="1" indent="1"/>
    </xf>
    <xf numFmtId="1" fontId="24" fillId="0" borderId="30" xfId="1" applyNumberFormat="1" applyFont="1" applyFill="1" applyBorder="1" applyAlignment="1">
      <alignment horizontal="center" vertical="center" wrapText="1"/>
    </xf>
    <xf numFmtId="0" fontId="24" fillId="0" borderId="30" xfId="9" applyFont="1" applyFill="1" applyBorder="1" applyAlignment="1">
      <alignment horizontal="center" vertical="center"/>
    </xf>
    <xf numFmtId="0" fontId="21" fillId="0" borderId="47" xfId="9" applyFont="1" applyFill="1" applyBorder="1" applyAlignment="1">
      <alignment horizontal="left" vertical="center" wrapText="1" indent="1"/>
    </xf>
    <xf numFmtId="0" fontId="21" fillId="0" borderId="34" xfId="9" applyFont="1" applyFill="1" applyBorder="1" applyAlignment="1">
      <alignment horizontal="left" vertical="center" wrapText="1" indent="1"/>
    </xf>
    <xf numFmtId="0" fontId="29" fillId="0" borderId="47" xfId="9" applyFont="1" applyFill="1" applyBorder="1" applyAlignment="1">
      <alignment horizontal="center" vertical="center" wrapText="1"/>
    </xf>
    <xf numFmtId="0" fontId="29" fillId="0" borderId="34" xfId="9" applyFont="1" applyFill="1" applyBorder="1" applyAlignment="1">
      <alignment horizontal="center" vertical="center" wrapText="1"/>
    </xf>
    <xf numFmtId="1" fontId="29" fillId="0" borderId="47" xfId="9" applyNumberFormat="1" applyFont="1" applyFill="1" applyBorder="1" applyAlignment="1">
      <alignment horizontal="center" vertical="center" wrapText="1"/>
    </xf>
    <xf numFmtId="0" fontId="109" fillId="0" borderId="47" xfId="9" applyFont="1" applyFill="1" applyBorder="1" applyAlignment="1">
      <alignment horizontal="left" vertical="center" wrapText="1" indent="1"/>
    </xf>
    <xf numFmtId="0" fontId="20" fillId="0" borderId="47" xfId="9" applyFont="1" applyFill="1" applyBorder="1" applyAlignment="1">
      <alignment horizontal="left" vertical="center" wrapText="1" indent="1"/>
    </xf>
    <xf numFmtId="0" fontId="21" fillId="0" borderId="47" xfId="7" applyFont="1" applyFill="1" applyBorder="1" applyAlignment="1">
      <alignment horizontal="left" vertical="center" wrapText="1" indent="1"/>
    </xf>
    <xf numFmtId="0" fontId="21" fillId="0" borderId="47" xfId="7" applyFont="1" applyFill="1" applyBorder="1" applyAlignment="1">
      <alignment horizontal="center" vertical="center" wrapText="1"/>
    </xf>
    <xf numFmtId="0" fontId="21" fillId="0" borderId="56" xfId="7" applyFont="1" applyFill="1" applyBorder="1" applyAlignment="1">
      <alignment horizontal="left" vertical="center" wrapText="1" indent="1"/>
    </xf>
    <xf numFmtId="0" fontId="21" fillId="0" borderId="35" xfId="7" applyFont="1" applyFill="1" applyBorder="1" applyAlignment="1">
      <alignment horizontal="left" vertical="center" wrapText="1" indent="1"/>
    </xf>
    <xf numFmtId="1" fontId="24" fillId="0" borderId="47" xfId="1" applyNumberFormat="1" applyFont="1" applyFill="1" applyBorder="1" applyAlignment="1">
      <alignment horizontal="center" vertical="center" wrapText="1"/>
    </xf>
    <xf numFmtId="1" fontId="24" fillId="0" borderId="34" xfId="1" applyNumberFormat="1" applyFont="1" applyFill="1" applyBorder="1" applyAlignment="1">
      <alignment horizontal="center" vertical="center" wrapText="1"/>
    </xf>
    <xf numFmtId="0" fontId="21" fillId="0" borderId="47"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44" fillId="0" borderId="0" xfId="3" applyFont="1" applyAlignment="1">
      <alignment horizontal="center" vertical="top"/>
    </xf>
    <xf numFmtId="0" fontId="21" fillId="0" borderId="197" xfId="9" applyFont="1" applyFill="1" applyBorder="1" applyAlignment="1">
      <alignment horizontal="left" vertical="center" wrapText="1" indent="1"/>
    </xf>
    <xf numFmtId="0" fontId="21" fillId="0" borderId="112" xfId="9" applyFont="1" applyFill="1" applyBorder="1" applyAlignment="1">
      <alignment horizontal="left" vertical="center" wrapText="1" indent="1"/>
    </xf>
    <xf numFmtId="0" fontId="21" fillId="0" borderId="86" xfId="9" applyFont="1" applyFill="1" applyBorder="1" applyAlignment="1">
      <alignment horizontal="left" vertical="center" wrapText="1" indent="1"/>
    </xf>
    <xf numFmtId="0" fontId="21" fillId="0" borderId="58" xfId="9" applyFont="1" applyFill="1" applyBorder="1" applyAlignment="1">
      <alignment horizontal="left" vertical="center" wrapText="1" indent="1"/>
    </xf>
    <xf numFmtId="0" fontId="21" fillId="0" borderId="57" xfId="9" applyFont="1" applyFill="1" applyBorder="1" applyAlignment="1">
      <alignment horizontal="left" vertical="center" wrapText="1" indent="1"/>
    </xf>
    <xf numFmtId="1" fontId="29" fillId="0" borderId="58" xfId="9" applyNumberFormat="1" applyFont="1" applyFill="1" applyBorder="1" applyAlignment="1">
      <alignment horizontal="center" vertical="center" wrapText="1"/>
    </xf>
    <xf numFmtId="0" fontId="29" fillId="0" borderId="58" xfId="9" applyFont="1" applyFill="1" applyBorder="1" applyAlignment="1">
      <alignment horizontal="center" vertical="center" wrapText="1"/>
    </xf>
    <xf numFmtId="0" fontId="19" fillId="0" borderId="389" xfId="9" applyFont="1" applyFill="1" applyBorder="1" applyAlignment="1">
      <alignment horizontal="center" vertical="center"/>
    </xf>
    <xf numFmtId="0" fontId="19" fillId="0" borderId="390" xfId="9" applyFont="1" applyFill="1" applyBorder="1" applyAlignment="1">
      <alignment horizontal="center" vertical="center"/>
    </xf>
    <xf numFmtId="0" fontId="15" fillId="7" borderId="26" xfId="7" applyFont="1" applyFill="1" applyBorder="1" applyAlignment="1" applyProtection="1">
      <alignment horizontal="center" vertical="center" wrapText="1"/>
      <protection locked="0"/>
    </xf>
    <xf numFmtId="0" fontId="19" fillId="0" borderId="194" xfId="9" applyFont="1" applyFill="1" applyBorder="1" applyAlignment="1">
      <alignment horizontal="center" vertical="center"/>
    </xf>
    <xf numFmtId="0" fontId="21" fillId="0" borderId="31" xfId="9" applyFont="1" applyFill="1" applyBorder="1" applyAlignment="1">
      <alignment horizontal="left" vertical="center" wrapText="1" indent="1"/>
    </xf>
    <xf numFmtId="0" fontId="21" fillId="0" borderId="89" xfId="7" applyFont="1" applyFill="1" applyBorder="1" applyAlignment="1">
      <alignment horizontal="left" vertical="center" wrapText="1" indent="1"/>
    </xf>
    <xf numFmtId="0" fontId="20" fillId="0" borderId="31" xfId="9" applyFont="1" applyFill="1" applyBorder="1" applyAlignment="1">
      <alignment horizontal="left" vertical="center" wrapText="1" indent="1"/>
    </xf>
    <xf numFmtId="164" fontId="33" fillId="0" borderId="47" xfId="9" applyNumberFormat="1" applyFont="1" applyFill="1" applyBorder="1" applyAlignment="1">
      <alignment vertical="center"/>
    </xf>
    <xf numFmtId="164" fontId="29" fillId="0" borderId="47" xfId="9" applyNumberFormat="1" applyFont="1" applyFill="1" applyBorder="1" applyAlignment="1">
      <alignment vertical="center"/>
    </xf>
    <xf numFmtId="0" fontId="19" fillId="0" borderId="88" xfId="9" applyFont="1" applyFill="1" applyBorder="1" applyAlignment="1">
      <alignment horizontal="center" vertical="center"/>
    </xf>
    <xf numFmtId="39" fontId="25" fillId="0" borderId="58" xfId="3" applyNumberFormat="1" applyFont="1" applyFill="1" applyBorder="1" applyAlignment="1">
      <alignment horizontal="right" vertical="center"/>
    </xf>
    <xf numFmtId="0" fontId="21" fillId="0" borderId="82" xfId="7" applyFont="1" applyFill="1" applyBorder="1" applyAlignment="1">
      <alignment horizontal="center" vertical="center" wrapText="1"/>
    </xf>
    <xf numFmtId="0" fontId="19" fillId="8" borderId="411" xfId="0" applyFont="1" applyFill="1" applyBorder="1" applyAlignment="1">
      <alignment horizontal="center" vertical="center"/>
    </xf>
    <xf numFmtId="49" fontId="28" fillId="0" borderId="411" xfId="3" applyNumberFormat="1" applyFont="1" applyFill="1" applyBorder="1" applyAlignment="1">
      <alignment vertical="center"/>
    </xf>
    <xf numFmtId="39" fontId="24" fillId="0" borderId="411" xfId="3" applyNumberFormat="1" applyFont="1" applyFill="1" applyBorder="1" applyAlignment="1">
      <alignment horizontal="right" vertical="center"/>
    </xf>
    <xf numFmtId="39" fontId="25" fillId="0" borderId="411" xfId="3" applyNumberFormat="1" applyFont="1" applyFill="1" applyBorder="1" applyAlignment="1">
      <alignment horizontal="right" vertical="center"/>
    </xf>
    <xf numFmtId="0" fontId="21" fillId="0" borderId="417" xfId="7" applyFont="1" applyFill="1" applyBorder="1" applyAlignment="1">
      <alignment horizontal="center" vertical="center" wrapText="1"/>
    </xf>
    <xf numFmtId="0" fontId="21" fillId="0" borderId="411" xfId="7" applyFont="1" applyFill="1" applyBorder="1" applyAlignment="1">
      <alignment horizontal="center" vertical="center" wrapText="1"/>
    </xf>
    <xf numFmtId="39" fontId="24" fillId="0" borderId="416" xfId="9" applyNumberFormat="1" applyFont="1" applyFill="1" applyBorder="1" applyAlignment="1">
      <alignment horizontal="right" vertical="center"/>
    </xf>
    <xf numFmtId="39" fontId="24" fillId="0" borderId="411" xfId="9" applyNumberFormat="1" applyFont="1" applyFill="1" applyBorder="1" applyAlignment="1">
      <alignment horizontal="right" vertical="center"/>
    </xf>
    <xf numFmtId="39" fontId="25" fillId="0" borderId="411" xfId="9" applyNumberFormat="1" applyFont="1" applyFill="1" applyBorder="1" applyAlignment="1">
      <alignment horizontal="right" vertical="center"/>
    </xf>
    <xf numFmtId="0" fontId="24" fillId="0" borderId="411" xfId="3" applyFont="1" applyFill="1" applyBorder="1" applyAlignment="1">
      <alignment horizontal="center" vertical="center" wrapText="1"/>
    </xf>
    <xf numFmtId="0" fontId="28" fillId="0" borderId="411" xfId="3" applyFont="1" applyFill="1" applyBorder="1" applyAlignment="1">
      <alignment horizontal="center" vertical="center" wrapText="1"/>
    </xf>
    <xf numFmtId="0" fontId="28" fillId="0" borderId="58" xfId="3" applyFont="1" applyFill="1" applyBorder="1" applyAlignment="1">
      <alignment horizontal="center" vertical="center"/>
    </xf>
    <xf numFmtId="0" fontId="35" fillId="9" borderId="418" xfId="6" applyNumberFormat="1" applyFont="1" applyFill="1" applyBorder="1" applyAlignment="1">
      <alignment horizontal="right" vertical="center"/>
    </xf>
    <xf numFmtId="0" fontId="32" fillId="0" borderId="414" xfId="3" applyFont="1" applyBorder="1" applyAlignment="1">
      <alignment horizontal="center" vertical="center"/>
    </xf>
    <xf numFmtId="0" fontId="28" fillId="0" borderId="411" xfId="3" applyFont="1" applyFill="1" applyBorder="1" applyAlignment="1">
      <alignment horizontal="center" vertical="center"/>
    </xf>
    <xf numFmtId="0" fontId="35" fillId="9" borderId="419" xfId="6" applyNumberFormat="1" applyFont="1" applyFill="1" applyBorder="1" applyAlignment="1">
      <alignment horizontal="right" vertical="center"/>
    </xf>
    <xf numFmtId="170" fontId="133" fillId="31" borderId="420" xfId="0" applyNumberFormat="1" applyFont="1" applyFill="1" applyBorder="1" applyAlignment="1">
      <alignment horizontal="right" vertical="center" wrapText="1"/>
    </xf>
    <xf numFmtId="0" fontId="32" fillId="0" borderId="113" xfId="0" applyFont="1" applyBorder="1" applyAlignment="1">
      <alignment horizontal="center" vertical="center"/>
    </xf>
    <xf numFmtId="0" fontId="79" fillId="0" borderId="96" xfId="0" applyFont="1" applyBorder="1" applyAlignment="1">
      <alignment horizontal="left" vertical="center" wrapText="1" indent="1"/>
    </xf>
    <xf numFmtId="0" fontId="28" fillId="0" borderId="96" xfId="0" applyFont="1" applyBorder="1" applyAlignment="1">
      <alignment horizontal="left" vertical="center" wrapText="1" indent="1"/>
    </xf>
    <xf numFmtId="0" fontId="28" fillId="0" borderId="96" xfId="0" applyFont="1" applyFill="1" applyBorder="1" applyAlignment="1">
      <alignment horizontal="center" vertical="center" wrapText="1"/>
    </xf>
    <xf numFmtId="0" fontId="28" fillId="0" borderId="96" xfId="0" applyFont="1" applyFill="1" applyBorder="1" applyAlignment="1">
      <alignment horizontal="left" vertical="center" wrapText="1" indent="1"/>
    </xf>
    <xf numFmtId="0" fontId="61" fillId="0" borderId="96"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28" fillId="0" borderId="97" xfId="0" applyFont="1" applyFill="1" applyBorder="1" applyAlignment="1">
      <alignment horizontal="left" vertical="center" wrapText="1" indent="1"/>
    </xf>
    <xf numFmtId="39" fontId="24" fillId="0" borderId="393" xfId="0" applyNumberFormat="1" applyFont="1" applyBorder="1" applyAlignment="1">
      <alignment horizontal="right" vertical="center"/>
    </xf>
    <xf numFmtId="39" fontId="24" fillId="0" borderId="96" xfId="0" applyNumberFormat="1" applyFont="1" applyBorder="1" applyAlignment="1">
      <alignment horizontal="right" vertical="center"/>
    </xf>
    <xf numFmtId="39" fontId="25" fillId="0" borderId="96" xfId="0" applyNumberFormat="1" applyFont="1" applyBorder="1" applyAlignment="1">
      <alignment horizontal="right" vertical="center"/>
    </xf>
    <xf numFmtId="0" fontId="63" fillId="0" borderId="96" xfId="0" applyFont="1" applyBorder="1" applyAlignment="1">
      <alignment horizontal="center" vertical="center"/>
    </xf>
    <xf numFmtId="49" fontId="28" fillId="0" borderId="96" xfId="0" applyNumberFormat="1" applyFont="1" applyBorder="1" applyAlignment="1">
      <alignment horizontal="center" vertical="center" wrapText="1"/>
    </xf>
    <xf numFmtId="0" fontId="27" fillId="30" borderId="96" xfId="0" applyFont="1" applyFill="1" applyBorder="1" applyAlignment="1">
      <alignment horizontal="left" vertical="center" wrapText="1" indent="1"/>
    </xf>
    <xf numFmtId="0" fontId="24" fillId="30" borderId="96" xfId="0" applyFont="1" applyFill="1" applyBorder="1" applyAlignment="1">
      <alignment horizontal="center" vertical="center" wrapText="1"/>
    </xf>
    <xf numFmtId="0" fontId="28" fillId="0" borderId="96" xfId="0" applyFont="1" applyBorder="1" applyAlignment="1">
      <alignment horizontal="center" vertical="center" wrapText="1"/>
    </xf>
    <xf numFmtId="39" fontId="24" fillId="0" borderId="96" xfId="0" applyNumberFormat="1" applyFont="1" applyFill="1" applyBorder="1" applyAlignment="1">
      <alignment horizontal="right" vertical="center"/>
    </xf>
    <xf numFmtId="39" fontId="33" fillId="0" borderId="96" xfId="0" applyNumberFormat="1" applyFont="1" applyFill="1" applyBorder="1" applyAlignment="1">
      <alignment horizontal="right" vertical="center"/>
    </xf>
    <xf numFmtId="0" fontId="0" fillId="0" borderId="96" xfId="0" applyBorder="1" applyAlignment="1">
      <alignment vertical="center" wrapText="1"/>
    </xf>
    <xf numFmtId="0" fontId="65" fillId="0" borderId="100" xfId="0" applyFont="1" applyFill="1" applyBorder="1" applyAlignment="1">
      <alignment horizontal="left" vertical="center" wrapText="1" indent="1"/>
    </xf>
    <xf numFmtId="0" fontId="32" fillId="0" borderId="80" xfId="0" applyFont="1" applyBorder="1" applyAlignment="1">
      <alignment horizontal="center" vertical="center"/>
    </xf>
    <xf numFmtId="0" fontId="79" fillId="0" borderId="58" xfId="0" applyFont="1" applyBorder="1" applyAlignment="1">
      <alignment horizontal="left" vertical="center" wrapText="1" indent="1"/>
    </xf>
    <xf numFmtId="0" fontId="28" fillId="0" borderId="58" xfId="0" applyFont="1" applyBorder="1" applyAlignment="1">
      <alignment horizontal="center" vertical="center" wrapText="1"/>
    </xf>
    <xf numFmtId="0" fontId="24" fillId="0" borderId="58" xfId="0" applyFont="1" applyBorder="1" applyAlignment="1">
      <alignment horizontal="center" vertical="center" wrapText="1"/>
    </xf>
    <xf numFmtId="0" fontId="28" fillId="0" borderId="57" xfId="0" applyFont="1" applyBorder="1" applyAlignment="1">
      <alignment horizontal="left" vertical="center" wrapText="1" indent="1"/>
    </xf>
    <xf numFmtId="39" fontId="24" fillId="0" borderId="410" xfId="0" applyNumberFormat="1" applyFont="1" applyBorder="1" applyAlignment="1">
      <alignment horizontal="right" vertical="center"/>
    </xf>
    <xf numFmtId="39" fontId="24" fillId="0" borderId="58" xfId="0" applyNumberFormat="1" applyFont="1" applyBorder="1" applyAlignment="1">
      <alignment horizontal="right" vertical="center"/>
    </xf>
    <xf numFmtId="39" fontId="25" fillId="0" borderId="58" xfId="0" applyNumberFormat="1" applyFont="1" applyBorder="1" applyAlignment="1">
      <alignment horizontal="right" vertical="center"/>
    </xf>
    <xf numFmtId="0" fontId="63" fillId="0" borderId="58" xfId="0" applyFont="1" applyBorder="1" applyAlignment="1">
      <alignment horizontal="center" vertical="center"/>
    </xf>
    <xf numFmtId="49" fontId="28" fillId="0" borderId="58" xfId="0" applyNumberFormat="1" applyFont="1" applyBorder="1" applyAlignment="1">
      <alignment horizontal="center" vertical="center" wrapText="1"/>
    </xf>
    <xf numFmtId="0" fontId="27" fillId="30" borderId="58" xfId="0" applyFont="1" applyFill="1" applyBorder="1" applyAlignment="1">
      <alignment horizontal="left" vertical="center" wrapText="1" indent="1"/>
    </xf>
    <xf numFmtId="0" fontId="24" fillId="30" borderId="58" xfId="0" applyFont="1" applyFill="1" applyBorder="1" applyAlignment="1">
      <alignment horizontal="center" vertical="center" wrapText="1"/>
    </xf>
    <xf numFmtId="0" fontId="0" fillId="0" borderId="58" xfId="0" applyBorder="1" applyAlignment="1">
      <alignment vertical="center" wrapText="1"/>
    </xf>
    <xf numFmtId="0" fontId="28" fillId="0" borderId="82" xfId="0" applyFont="1" applyFill="1" applyBorder="1" applyAlignment="1">
      <alignment horizontal="left" vertical="center" wrapText="1" indent="1"/>
    </xf>
    <xf numFmtId="0" fontId="28" fillId="0" borderId="58" xfId="0" applyFont="1" applyFill="1" applyBorder="1" applyAlignment="1">
      <alignment horizontal="center" vertical="center" wrapText="1"/>
    </xf>
    <xf numFmtId="0" fontId="28" fillId="0" borderId="58" xfId="0" applyFont="1" applyFill="1" applyBorder="1" applyAlignment="1">
      <alignment horizontal="left" vertical="center" wrapText="1" indent="1"/>
    </xf>
    <xf numFmtId="0" fontId="24" fillId="0" borderId="58" xfId="0" applyFont="1" applyFill="1" applyBorder="1" applyAlignment="1">
      <alignment horizontal="center" vertical="center" wrapText="1"/>
    </xf>
    <xf numFmtId="0" fontId="21" fillId="0" borderId="58" xfId="0" applyFont="1" applyFill="1" applyBorder="1" applyAlignment="1">
      <alignment horizontal="left" vertical="center" wrapText="1" indent="1"/>
    </xf>
    <xf numFmtId="0" fontId="28" fillId="0" borderId="57" xfId="0" applyFont="1" applyFill="1" applyBorder="1" applyAlignment="1">
      <alignment horizontal="left" vertical="center" wrapText="1" indent="1"/>
    </xf>
    <xf numFmtId="39" fontId="24" fillId="0" borderId="58" xfId="0" applyNumberFormat="1" applyFont="1" applyFill="1" applyBorder="1" applyAlignment="1">
      <alignment horizontal="right" vertical="center"/>
    </xf>
    <xf numFmtId="0" fontId="65" fillId="0" borderId="82" xfId="0" applyFont="1" applyFill="1" applyBorder="1" applyAlignment="1">
      <alignment horizontal="left" vertical="center" wrapText="1" indent="1"/>
    </xf>
    <xf numFmtId="0" fontId="137" fillId="31" borderId="28" xfId="0" applyFont="1" applyFill="1" applyBorder="1" applyAlignment="1">
      <alignment horizontal="center" vertical="center" textRotation="90" wrapText="1"/>
    </xf>
    <xf numFmtId="0" fontId="18" fillId="2" borderId="421" xfId="3" applyFont="1" applyFill="1" applyBorder="1" applyAlignment="1">
      <alignment horizontal="center" vertical="center" textRotation="90" wrapText="1"/>
    </xf>
    <xf numFmtId="0" fontId="18" fillId="2" borderId="422" xfId="3" applyFont="1" applyFill="1" applyBorder="1" applyAlignment="1">
      <alignment horizontal="center" vertical="center" textRotation="90" wrapText="1"/>
    </xf>
    <xf numFmtId="0" fontId="21" fillId="0" borderId="31" xfId="9" applyFont="1" applyFill="1" applyBorder="1" applyAlignment="1">
      <alignment horizontal="center" vertical="center" wrapText="1"/>
    </xf>
    <xf numFmtId="164" fontId="24" fillId="0" borderId="29" xfId="9" applyNumberFormat="1" applyFont="1" applyFill="1" applyBorder="1" applyAlignment="1">
      <alignment vertical="center"/>
    </xf>
    <xf numFmtId="164" fontId="24" fillId="0" borderId="31" xfId="9" applyNumberFormat="1" applyFont="1" applyFill="1" applyBorder="1" applyAlignment="1">
      <alignment vertical="center"/>
    </xf>
    <xf numFmtId="0" fontId="32" fillId="0" borderId="31" xfId="3" applyFont="1" applyFill="1" applyBorder="1" applyAlignment="1">
      <alignment horizontal="center" vertical="center"/>
    </xf>
    <xf numFmtId="0" fontId="28" fillId="0" borderId="31" xfId="3" applyFont="1" applyFill="1" applyBorder="1" applyAlignment="1">
      <alignment horizontal="center" vertical="center"/>
    </xf>
    <xf numFmtId="0" fontId="24" fillId="0" borderId="31" xfId="3" applyFont="1" applyFill="1" applyBorder="1" applyAlignment="1">
      <alignment horizontal="center" vertical="center" wrapText="1"/>
    </xf>
    <xf numFmtId="164" fontId="25" fillId="0" borderId="31" xfId="3" applyNumberFormat="1" applyFont="1" applyFill="1" applyBorder="1" applyAlignment="1">
      <alignment vertical="center"/>
    </xf>
    <xf numFmtId="0" fontId="30" fillId="0" borderId="31" xfId="9" applyFont="1" applyFill="1" applyBorder="1" applyAlignment="1">
      <alignment horizontal="center" vertical="center" wrapText="1"/>
    </xf>
    <xf numFmtId="0" fontId="19" fillId="0" borderId="423" xfId="9" applyFont="1" applyFill="1" applyBorder="1" applyAlignment="1">
      <alignment horizontal="center" vertical="center"/>
    </xf>
    <xf numFmtId="0" fontId="109" fillId="0" borderId="86" xfId="9" applyFont="1" applyFill="1" applyBorder="1" applyAlignment="1">
      <alignment horizontal="left" vertical="center" wrapText="1" indent="1"/>
    </xf>
    <xf numFmtId="164" fontId="29" fillId="0" borderId="46" xfId="9" applyNumberFormat="1" applyFont="1" applyFill="1" applyBorder="1" applyAlignment="1">
      <alignment vertical="center"/>
    </xf>
    <xf numFmtId="0" fontId="23" fillId="0" borderId="424" xfId="3" applyFont="1" applyFill="1" applyBorder="1" applyAlignment="1">
      <alignment horizontal="left" vertical="center" wrapText="1" indent="1"/>
    </xf>
    <xf numFmtId="0" fontId="23" fillId="0" borderId="106" xfId="3" applyFont="1" applyFill="1" applyBorder="1" applyAlignment="1">
      <alignment horizontal="left" vertical="center" wrapText="1" indent="1"/>
    </xf>
    <xf numFmtId="0" fontId="23" fillId="0" borderId="39" xfId="3" applyFont="1" applyFill="1" applyBorder="1" applyAlignment="1">
      <alignment horizontal="left" vertical="center" wrapText="1" indent="1"/>
    </xf>
    <xf numFmtId="0" fontId="21" fillId="0" borderId="106" xfId="3" applyFont="1" applyFill="1" applyBorder="1" applyAlignment="1">
      <alignment horizontal="left" vertical="center" wrapText="1" indent="1"/>
    </xf>
    <xf numFmtId="0" fontId="26" fillId="0" borderId="40" xfId="3" applyFont="1" applyBorder="1" applyAlignment="1">
      <alignment horizontal="right"/>
    </xf>
    <xf numFmtId="0" fontId="19" fillId="20" borderId="40" xfId="3" applyFont="1" applyFill="1" applyBorder="1" applyAlignment="1">
      <alignment horizontal="center" vertical="center"/>
    </xf>
    <xf numFmtId="0" fontId="23" fillId="20" borderId="39" xfId="3" applyFont="1" applyFill="1" applyBorder="1" applyAlignment="1">
      <alignment horizontal="left" vertical="center" wrapText="1" indent="1"/>
    </xf>
    <xf numFmtId="0" fontId="21" fillId="0" borderId="43" xfId="3" applyFont="1" applyFill="1" applyBorder="1" applyAlignment="1">
      <alignment horizontal="center" vertical="center"/>
    </xf>
    <xf numFmtId="164" fontId="33" fillId="0" borderId="34" xfId="3" applyNumberFormat="1" applyFont="1" applyFill="1" applyBorder="1" applyAlignment="1">
      <alignment vertical="center"/>
    </xf>
    <xf numFmtId="0" fontId="19" fillId="0" borderId="427" xfId="9" applyFont="1" applyFill="1" applyBorder="1" applyAlignment="1">
      <alignment horizontal="center" vertical="center"/>
    </xf>
    <xf numFmtId="164" fontId="24" fillId="0" borderId="416" xfId="9" applyNumberFormat="1" applyFont="1" applyFill="1" applyBorder="1" applyAlignment="1">
      <alignment vertical="center"/>
    </xf>
    <xf numFmtId="164" fontId="24" fillId="0" borderId="411" xfId="9" applyNumberFormat="1" applyFont="1" applyFill="1" applyBorder="1" applyAlignment="1">
      <alignment vertical="center"/>
    </xf>
    <xf numFmtId="164" fontId="25" fillId="0" borderId="411" xfId="9" applyNumberFormat="1" applyFont="1" applyFill="1" applyBorder="1" applyAlignment="1">
      <alignment vertical="center"/>
    </xf>
    <xf numFmtId="0" fontId="27" fillId="0" borderId="411" xfId="3" applyFont="1" applyFill="1" applyBorder="1" applyAlignment="1">
      <alignment horizontal="left" vertical="center" wrapText="1" indent="1"/>
    </xf>
    <xf numFmtId="164" fontId="24" fillId="0" borderId="411" xfId="3" applyNumberFormat="1" applyFont="1" applyFill="1" applyBorder="1" applyAlignment="1">
      <alignment vertical="center"/>
    </xf>
    <xf numFmtId="164" fontId="25" fillId="0" borderId="411" xfId="3" applyNumberFormat="1" applyFont="1" applyFill="1" applyBorder="1" applyAlignment="1">
      <alignment vertical="center"/>
    </xf>
    <xf numFmtId="0" fontId="27" fillId="0" borderId="39" xfId="3" applyFont="1" applyFill="1" applyBorder="1" applyAlignment="1">
      <alignment horizontal="left" vertical="center" wrapText="1" indent="1"/>
    </xf>
    <xf numFmtId="0" fontId="20" fillId="0" borderId="428" xfId="9" applyFont="1" applyFill="1" applyBorder="1" applyAlignment="1">
      <alignment horizontal="left" vertical="center" wrapText="1" indent="1"/>
    </xf>
    <xf numFmtId="164" fontId="24" fillId="0" borderId="46" xfId="9" applyNumberFormat="1" applyFont="1" applyFill="1" applyBorder="1" applyAlignment="1">
      <alignment vertical="center"/>
    </xf>
    <xf numFmtId="164" fontId="24" fillId="0" borderId="47" xfId="9" applyNumberFormat="1" applyFont="1" applyFill="1" applyBorder="1" applyAlignment="1">
      <alignment vertical="center"/>
    </xf>
    <xf numFmtId="164" fontId="25" fillId="0" borderId="47" xfId="9" applyNumberFormat="1" applyFont="1" applyFill="1" applyBorder="1" applyAlignment="1">
      <alignment vertical="center"/>
    </xf>
    <xf numFmtId="0" fontId="20" fillId="0" borderId="429" xfId="9" applyFont="1" applyFill="1" applyBorder="1" applyAlignment="1">
      <alignment horizontal="left" vertical="center" wrapText="1" indent="1"/>
    </xf>
    <xf numFmtId="164" fontId="24" fillId="0" borderId="50" xfId="9" applyNumberFormat="1" applyFont="1" applyFill="1" applyBorder="1" applyAlignment="1">
      <alignment horizontal="right" vertical="center"/>
    </xf>
    <xf numFmtId="164" fontId="24" fillId="0" borderId="34" xfId="9" applyNumberFormat="1" applyFont="1" applyFill="1" applyBorder="1" applyAlignment="1">
      <alignment horizontal="right" vertical="center"/>
    </xf>
    <xf numFmtId="164" fontId="25" fillId="0" borderId="34" xfId="9" applyNumberFormat="1" applyFont="1" applyFill="1" applyBorder="1" applyAlignment="1">
      <alignment horizontal="right" vertical="center"/>
    </xf>
    <xf numFmtId="0" fontId="28" fillId="0" borderId="43" xfId="3" applyFont="1" applyFill="1" applyBorder="1" applyAlignment="1">
      <alignment horizontal="center" vertical="center"/>
    </xf>
    <xf numFmtId="0" fontId="23" fillId="0" borderId="43" xfId="3" applyFont="1" applyFill="1" applyBorder="1" applyAlignment="1">
      <alignment horizontal="left" vertical="center" wrapText="1" indent="1"/>
    </xf>
    <xf numFmtId="0" fontId="29" fillId="0" borderId="43" xfId="3" applyFont="1" applyFill="1" applyBorder="1" applyAlignment="1">
      <alignment horizontal="center" vertical="center" wrapText="1"/>
    </xf>
    <xf numFmtId="0" fontId="21" fillId="0" borderId="43" xfId="3" applyFont="1" applyFill="1" applyBorder="1" applyAlignment="1">
      <alignment horizontal="center" vertical="center" wrapText="1"/>
    </xf>
    <xf numFmtId="164" fontId="29" fillId="0" borderId="43" xfId="3" applyNumberFormat="1" applyFont="1" applyFill="1" applyBorder="1" applyAlignment="1">
      <alignment vertical="center"/>
    </xf>
    <xf numFmtId="164" fontId="24" fillId="0" borderId="43" xfId="3" applyNumberFormat="1" applyFont="1" applyFill="1" applyBorder="1" applyAlignment="1">
      <alignment vertical="center"/>
    </xf>
    <xf numFmtId="164" fontId="33" fillId="0" borderId="43" xfId="3" applyNumberFormat="1" applyFont="1" applyFill="1" applyBorder="1" applyAlignment="1">
      <alignment vertical="center"/>
    </xf>
    <xf numFmtId="49" fontId="21" fillId="0" borderId="43" xfId="9" applyNumberFormat="1" applyFont="1" applyFill="1" applyBorder="1" applyAlignment="1">
      <alignment horizontal="center" vertical="center"/>
    </xf>
    <xf numFmtId="0" fontId="23" fillId="0" borderId="55" xfId="3" applyFont="1" applyFill="1" applyBorder="1" applyAlignment="1">
      <alignment horizontal="left" vertical="center" wrapText="1" indent="1"/>
    </xf>
    <xf numFmtId="0" fontId="19" fillId="20" borderId="49" xfId="3" applyFont="1" applyFill="1" applyBorder="1" applyAlignment="1">
      <alignment horizontal="center" vertical="center"/>
    </xf>
    <xf numFmtId="0" fontId="23" fillId="20" borderId="49" xfId="3" applyFont="1" applyFill="1" applyBorder="1" applyAlignment="1">
      <alignment horizontal="left" vertical="center" wrapText="1" indent="1"/>
    </xf>
    <xf numFmtId="0" fontId="23" fillId="0" borderId="110" xfId="3" applyFont="1" applyFill="1" applyBorder="1" applyAlignment="1">
      <alignment horizontal="left" vertical="center" wrapText="1" indent="1"/>
    </xf>
    <xf numFmtId="0" fontId="21" fillId="0" borderId="33" xfId="3" applyFont="1" applyFill="1" applyBorder="1" applyAlignment="1">
      <alignment horizontal="left" vertical="center" wrapText="1" indent="1"/>
    </xf>
    <xf numFmtId="0" fontId="21" fillId="0" borderId="34" xfId="3" applyFont="1" applyFill="1" applyBorder="1" applyAlignment="1">
      <alignment horizontal="center" vertical="center"/>
    </xf>
    <xf numFmtId="0" fontId="19" fillId="20" borderId="33" xfId="3" applyFont="1" applyFill="1" applyBorder="1" applyAlignment="1">
      <alignment horizontal="center" vertical="center"/>
    </xf>
    <xf numFmtId="0" fontId="23" fillId="20" borderId="33" xfId="3" applyFont="1" applyFill="1" applyBorder="1" applyAlignment="1">
      <alignment horizontal="left" vertical="center" wrapText="1" indent="1"/>
    </xf>
    <xf numFmtId="164" fontId="33" fillId="20" borderId="33" xfId="3" applyNumberFormat="1" applyFont="1" applyFill="1" applyBorder="1" applyAlignment="1">
      <alignment vertical="center"/>
    </xf>
    <xf numFmtId="164" fontId="1" fillId="0" borderId="0" xfId="3" applyNumberFormat="1"/>
    <xf numFmtId="1" fontId="21" fillId="0" borderId="34" xfId="3" applyNumberFormat="1" applyFont="1" applyFill="1" applyBorder="1" applyAlignment="1">
      <alignment horizontal="center" vertical="center"/>
    </xf>
    <xf numFmtId="0" fontId="28" fillId="0" borderId="96" xfId="3" applyFont="1" applyFill="1" applyBorder="1" applyAlignment="1">
      <alignment horizontal="left" vertical="center" wrapText="1" indent="1"/>
    </xf>
    <xf numFmtId="0" fontId="21" fillId="0" borderId="58" xfId="3" applyFont="1" applyFill="1" applyBorder="1" applyAlignment="1">
      <alignment horizontal="left" vertical="center" wrapText="1" indent="1"/>
    </xf>
    <xf numFmtId="0" fontId="28" fillId="0" borderId="411" xfId="3" applyFont="1" applyFill="1" applyBorder="1" applyAlignment="1">
      <alignment horizontal="left" vertical="center" wrapText="1" indent="1"/>
    </xf>
    <xf numFmtId="0" fontId="26" fillId="0" borderId="33" xfId="3" applyFont="1" applyFill="1" applyBorder="1" applyAlignment="1">
      <alignment horizontal="center" vertical="center"/>
    </xf>
    <xf numFmtId="0" fontId="21" fillId="0" borderId="55" xfId="3" applyFont="1" applyFill="1" applyBorder="1" applyAlignment="1">
      <alignment horizontal="left" vertical="center" wrapText="1" indent="1"/>
    </xf>
    <xf numFmtId="0" fontId="23" fillId="0" borderId="433" xfId="3" applyFont="1" applyFill="1" applyBorder="1" applyAlignment="1">
      <alignment horizontal="left" vertical="center" wrapText="1" indent="1"/>
    </xf>
    <xf numFmtId="39" fontId="41" fillId="19" borderId="121" xfId="11" applyNumberFormat="1" applyFont="1" applyFill="1" applyBorder="1" applyAlignment="1">
      <alignment horizontal="right" vertical="center"/>
    </xf>
    <xf numFmtId="4" fontId="41" fillId="19" borderId="121" xfId="11" applyNumberFormat="1" applyFont="1" applyFill="1" applyBorder="1" applyAlignment="1">
      <alignment horizontal="right" vertical="center" wrapText="1" indent="1"/>
    </xf>
    <xf numFmtId="0" fontId="44" fillId="0" borderId="0" xfId="3" applyFont="1" applyFill="1"/>
    <xf numFmtId="0" fontId="1" fillId="0" borderId="0" xfId="3" applyAlignment="1">
      <alignment horizontal="right" vertical="center"/>
    </xf>
    <xf numFmtId="0" fontId="47" fillId="0" borderId="0" xfId="3" applyFont="1"/>
    <xf numFmtId="0" fontId="21" fillId="0" borderId="40" xfId="12" applyFont="1" applyFill="1" applyBorder="1" applyAlignment="1">
      <alignment horizontal="left" vertical="center" wrapText="1" indent="1"/>
    </xf>
    <xf numFmtId="0" fontId="21" fillId="0" borderId="45" xfId="12" applyFont="1" applyFill="1" applyBorder="1" applyAlignment="1">
      <alignment horizontal="left" vertical="center" wrapText="1" indent="1"/>
    </xf>
    <xf numFmtId="164" fontId="51" fillId="0" borderId="84" xfId="0" applyNumberFormat="1" applyFont="1" applyFill="1" applyBorder="1" applyAlignment="1">
      <alignment horizontal="right" vertical="center"/>
    </xf>
    <xf numFmtId="7" fontId="52" fillId="19" borderId="134" xfId="4" applyNumberFormat="1" applyFont="1" applyFill="1" applyBorder="1" applyAlignment="1">
      <alignment horizontal="right" vertical="center"/>
    </xf>
    <xf numFmtId="7" fontId="53" fillId="0" borderId="0" xfId="0" applyNumberFormat="1" applyFont="1" applyFill="1" applyAlignment="1" applyProtection="1">
      <alignment vertical="center" wrapText="1"/>
    </xf>
    <xf numFmtId="0" fontId="45" fillId="0" borderId="0" xfId="3" applyFont="1" applyAlignment="1">
      <alignment horizontal="left" indent="1"/>
    </xf>
    <xf numFmtId="0" fontId="19" fillId="0" borderId="434" xfId="9" applyFont="1" applyFill="1" applyBorder="1" applyAlignment="1">
      <alignment horizontal="center" vertical="center"/>
    </xf>
    <xf numFmtId="164" fontId="29" fillId="0" borderId="410" xfId="9" applyNumberFormat="1" applyFont="1" applyFill="1" applyBorder="1" applyAlignment="1">
      <alignment vertical="center"/>
    </xf>
    <xf numFmtId="0" fontId="45" fillId="0" borderId="47" xfId="3" applyFont="1" applyBorder="1"/>
    <xf numFmtId="0" fontId="28" fillId="0" borderId="47" xfId="3" applyFont="1" applyBorder="1"/>
    <xf numFmtId="0" fontId="1" fillId="0" borderId="47" xfId="3" applyBorder="1"/>
    <xf numFmtId="0" fontId="26" fillId="0" borderId="47" xfId="3" applyFont="1" applyBorder="1" applyAlignment="1">
      <alignment horizontal="right"/>
    </xf>
    <xf numFmtId="0" fontId="21" fillId="0" borderId="43" xfId="3" applyFont="1" applyFill="1" applyBorder="1" applyAlignment="1">
      <alignment horizontal="left" vertical="center" wrapText="1" indent="1"/>
    </xf>
    <xf numFmtId="0" fontId="28" fillId="0" borderId="39" xfId="3" applyFont="1" applyFill="1" applyBorder="1" applyAlignment="1">
      <alignment horizontal="center" vertical="center"/>
    </xf>
    <xf numFmtId="0" fontId="21" fillId="0" borderId="433" xfId="3" applyFont="1" applyFill="1" applyBorder="1" applyAlignment="1">
      <alignment horizontal="left" vertical="center" wrapText="1" indent="1"/>
    </xf>
    <xf numFmtId="0" fontId="21" fillId="0" borderId="424" xfId="3" applyFont="1" applyFill="1" applyBorder="1" applyAlignment="1">
      <alignment horizontal="left" vertical="center" wrapText="1" indent="1"/>
    </xf>
    <xf numFmtId="0" fontId="25" fillId="0" borderId="31" xfId="3" applyFont="1" applyFill="1" applyBorder="1" applyAlignment="1">
      <alignment horizontal="center" vertical="center" wrapText="1"/>
    </xf>
    <xf numFmtId="0" fontId="27" fillId="0" borderId="31" xfId="3" applyFont="1" applyFill="1" applyBorder="1" applyAlignment="1">
      <alignment horizontal="center" vertical="center" wrapText="1"/>
    </xf>
    <xf numFmtId="0" fontId="32" fillId="0" borderId="435" xfId="3" applyFont="1" applyFill="1" applyBorder="1" applyAlignment="1">
      <alignment horizontal="center" vertical="center"/>
    </xf>
    <xf numFmtId="0" fontId="28" fillId="0" borderId="435" xfId="3" applyFont="1" applyFill="1" applyBorder="1" applyAlignment="1">
      <alignment horizontal="center" vertical="center"/>
    </xf>
    <xf numFmtId="0" fontId="27" fillId="0" borderId="435" xfId="3" applyFont="1" applyFill="1" applyBorder="1" applyAlignment="1">
      <alignment horizontal="left" vertical="center" wrapText="1" indent="1"/>
    </xf>
    <xf numFmtId="0" fontId="24" fillId="0" borderId="435" xfId="3" applyFont="1" applyFill="1" applyBorder="1" applyAlignment="1">
      <alignment horizontal="center" vertical="center" wrapText="1"/>
    </xf>
    <xf numFmtId="0" fontId="28" fillId="0" borderId="435" xfId="3" applyFont="1" applyFill="1" applyBorder="1" applyAlignment="1">
      <alignment horizontal="center" vertical="center" wrapText="1"/>
    </xf>
    <xf numFmtId="164" fontId="24" fillId="0" borderId="435" xfId="3" applyNumberFormat="1" applyFont="1" applyFill="1" applyBorder="1" applyAlignment="1">
      <alignment vertical="center"/>
    </xf>
    <xf numFmtId="164" fontId="29" fillId="20" borderId="33" xfId="3" applyNumberFormat="1" applyFont="1" applyFill="1" applyBorder="1" applyAlignment="1">
      <alignment vertical="center"/>
    </xf>
    <xf numFmtId="0" fontId="0" fillId="0" borderId="0" xfId="0" applyFill="1" applyAlignment="1">
      <alignment vertical="center"/>
    </xf>
    <xf numFmtId="0" fontId="18" fillId="2" borderId="436" xfId="3" applyFont="1" applyFill="1" applyBorder="1" applyAlignment="1">
      <alignment horizontal="center" vertical="center" textRotation="90" wrapText="1"/>
    </xf>
    <xf numFmtId="39" fontId="51" fillId="0" borderId="0" xfId="0" applyNumberFormat="1" applyFont="1" applyBorder="1" applyAlignment="1" applyProtection="1">
      <alignment vertical="center"/>
      <protection locked="0"/>
    </xf>
    <xf numFmtId="0" fontId="70" fillId="0" borderId="0" xfId="0" applyFont="1" applyAlignment="1" applyProtection="1">
      <alignment horizontal="left" vertical="center" wrapText="1" indent="1"/>
      <protection locked="0"/>
    </xf>
    <xf numFmtId="0" fontId="28" fillId="20" borderId="40" xfId="0" applyFont="1" applyFill="1" applyBorder="1" applyAlignment="1">
      <alignment horizontal="left" vertical="center" wrapText="1" indent="1"/>
    </xf>
    <xf numFmtId="0" fontId="21" fillId="32" borderId="168" xfId="3" applyFont="1" applyFill="1" applyBorder="1" applyAlignment="1">
      <alignment horizontal="left" vertical="center" wrapText="1" indent="1"/>
    </xf>
    <xf numFmtId="0" fontId="21" fillId="0" borderId="150" xfId="3" applyFont="1" applyFill="1" applyBorder="1" applyAlignment="1">
      <alignment horizontal="center" vertical="center"/>
    </xf>
    <xf numFmtId="0" fontId="21" fillId="32" borderId="143" xfId="3" applyFont="1" applyFill="1" applyBorder="1" applyAlignment="1">
      <alignment horizontal="left" vertical="center" wrapText="1" indent="1"/>
    </xf>
    <xf numFmtId="0" fontId="29" fillId="0" borderId="143" xfId="3" applyFont="1" applyFill="1" applyBorder="1" applyAlignment="1">
      <alignment horizontal="center" vertical="center" wrapText="1"/>
    </xf>
    <xf numFmtId="0" fontId="21" fillId="0" borderId="143" xfId="3" applyFont="1" applyFill="1" applyBorder="1" applyAlignment="1">
      <alignment horizontal="center" vertical="center" wrapText="1"/>
    </xf>
    <xf numFmtId="164" fontId="29" fillId="0" borderId="143" xfId="3" applyNumberFormat="1" applyFont="1" applyFill="1" applyBorder="1" applyAlignment="1">
      <alignment vertical="center"/>
    </xf>
    <xf numFmtId="0" fontId="21" fillId="0" borderId="150" xfId="3" applyFont="1" applyFill="1" applyBorder="1" applyAlignment="1">
      <alignment horizontal="center" vertical="center" wrapText="1"/>
    </xf>
    <xf numFmtId="0" fontId="70" fillId="13" borderId="0" xfId="20" applyFont="1" applyFill="1" applyBorder="1" applyAlignment="1">
      <alignment vertical="center"/>
    </xf>
    <xf numFmtId="0" fontId="77" fillId="0" borderId="0" xfId="20" applyFont="1" applyBorder="1"/>
    <xf numFmtId="0" fontId="110" fillId="0" borderId="0" xfId="20" applyFont="1" applyAlignment="1"/>
    <xf numFmtId="0" fontId="41" fillId="10" borderId="120" xfId="6" applyNumberFormat="1" applyFont="1" applyFill="1" applyBorder="1" applyAlignment="1">
      <alignment horizontal="left" vertical="center" wrapText="1" indent="7"/>
    </xf>
    <xf numFmtId="0" fontId="41" fillId="10" borderId="121" xfId="6" applyNumberFormat="1" applyFont="1" applyFill="1" applyBorder="1" applyAlignment="1">
      <alignment horizontal="left" vertical="center" wrapText="1" indent="7"/>
    </xf>
    <xf numFmtId="4" fontId="41" fillId="10" borderId="124" xfId="11" applyNumberFormat="1" applyFont="1" applyFill="1" applyBorder="1" applyAlignment="1">
      <alignment horizontal="left" vertical="center" wrapText="1" indent="1"/>
    </xf>
    <xf numFmtId="4" fontId="43" fillId="10" borderId="124" xfId="11" applyNumberFormat="1" applyFont="1" applyFill="1" applyBorder="1" applyAlignment="1">
      <alignment horizontal="center" vertical="center" wrapText="1"/>
    </xf>
    <xf numFmtId="4" fontId="43" fillId="10" borderId="126" xfId="11" applyNumberFormat="1" applyFont="1" applyFill="1" applyBorder="1" applyAlignment="1">
      <alignment horizontal="center" vertical="center" wrapText="1"/>
    </xf>
    <xf numFmtId="0" fontId="21" fillId="0" borderId="49" xfId="7" applyFont="1" applyFill="1" applyBorder="1" applyAlignment="1">
      <alignment horizontal="left" vertical="center" wrapText="1" indent="1"/>
    </xf>
    <xf numFmtId="0" fontId="21" fillId="0" borderId="45" xfId="7" applyFont="1" applyFill="1" applyBorder="1" applyAlignment="1">
      <alignment horizontal="left" vertical="center" wrapText="1" indent="1"/>
    </xf>
    <xf numFmtId="0" fontId="21" fillId="0" borderId="49" xfId="7" applyFont="1" applyFill="1" applyBorder="1" applyAlignment="1">
      <alignment horizontal="center" vertical="center" wrapText="1"/>
    </xf>
    <xf numFmtId="0" fontId="21" fillId="0" borderId="45" xfId="7" applyFont="1" applyFill="1" applyBorder="1" applyAlignment="1">
      <alignment horizontal="center" vertical="center" wrapText="1"/>
    </xf>
    <xf numFmtId="0" fontId="21" fillId="0" borderId="49" xfId="9" applyFont="1" applyFill="1" applyBorder="1" applyAlignment="1">
      <alignment horizontal="left" vertical="center" wrapText="1" indent="1"/>
    </xf>
    <xf numFmtId="0" fontId="21" fillId="0" borderId="45" xfId="9" applyFont="1" applyFill="1" applyBorder="1" applyAlignment="1">
      <alignment horizontal="left" vertical="center" wrapText="1" indent="1"/>
    </xf>
    <xf numFmtId="0" fontId="12" fillId="0" borderId="0" xfId="0" applyFont="1" applyFill="1" applyAlignment="1" applyProtection="1">
      <alignment horizontal="center" vertical="center"/>
      <protection locked="0"/>
    </xf>
    <xf numFmtId="0" fontId="35" fillId="9" borderId="7" xfId="7" applyFont="1" applyFill="1" applyBorder="1" applyAlignment="1">
      <alignment horizontal="left" vertical="center" indent="1"/>
    </xf>
    <xf numFmtId="0" fontId="35" fillId="9" borderId="114" xfId="7" applyFont="1" applyFill="1" applyBorder="1" applyAlignment="1">
      <alignment horizontal="left" vertical="center" indent="1"/>
    </xf>
    <xf numFmtId="0" fontId="35" fillId="9" borderId="115" xfId="7" applyFont="1" applyFill="1" applyBorder="1" applyAlignment="1">
      <alignment horizontal="left" vertical="center" indent="1"/>
    </xf>
    <xf numFmtId="0" fontId="37" fillId="9" borderId="117" xfId="6" applyFont="1" applyFill="1" applyBorder="1" applyAlignment="1">
      <alignment horizontal="center" vertical="center"/>
    </xf>
    <xf numFmtId="0" fontId="37" fillId="9" borderId="118" xfId="6" applyFont="1" applyFill="1" applyBorder="1" applyAlignment="1">
      <alignment horizontal="center" vertical="center"/>
    </xf>
    <xf numFmtId="0" fontId="37" fillId="9" borderId="119" xfId="6" applyFont="1" applyFill="1" applyBorder="1" applyAlignment="1">
      <alignment horizontal="center" vertical="center"/>
    </xf>
    <xf numFmtId="39" fontId="29" fillId="0" borderId="33" xfId="9" applyNumberFormat="1" applyFont="1" applyFill="1" applyBorder="1" applyAlignment="1">
      <alignment vertical="center"/>
    </xf>
    <xf numFmtId="39" fontId="29" fillId="0" borderId="40" xfId="9" applyNumberFormat="1" applyFont="1" applyFill="1" applyBorder="1" applyAlignment="1">
      <alignment vertical="center"/>
    </xf>
    <xf numFmtId="39" fontId="29" fillId="0" borderId="39" xfId="9" applyNumberFormat="1" applyFont="1" applyFill="1" applyBorder="1" applyAlignment="1">
      <alignment vertical="center"/>
    </xf>
    <xf numFmtId="39" fontId="33" fillId="0" borderId="33" xfId="9" applyNumberFormat="1" applyFont="1" applyFill="1" applyBorder="1" applyAlignment="1">
      <alignment vertical="center"/>
    </xf>
    <xf numFmtId="39" fontId="33" fillId="0" borderId="40" xfId="9" applyNumberFormat="1" applyFont="1" applyFill="1" applyBorder="1" applyAlignment="1">
      <alignment vertical="center"/>
    </xf>
    <xf numFmtId="39" fontId="33" fillId="0" borderId="39" xfId="9" applyNumberFormat="1" applyFont="1" applyFill="1" applyBorder="1" applyAlignment="1">
      <alignment vertical="center"/>
    </xf>
    <xf numFmtId="0" fontId="21" fillId="0" borderId="33" xfId="9" applyFont="1" applyFill="1" applyBorder="1" applyAlignment="1">
      <alignment horizontal="left" vertical="center" wrapText="1" indent="1"/>
    </xf>
    <xf numFmtId="0" fontId="21" fillId="0" borderId="40" xfId="9" applyFont="1" applyFill="1" applyBorder="1" applyAlignment="1">
      <alignment horizontal="left" vertical="center" wrapText="1" indent="1"/>
    </xf>
    <xf numFmtId="0" fontId="21" fillId="0" borderId="39" xfId="9" applyFont="1" applyFill="1" applyBorder="1" applyAlignment="1">
      <alignment horizontal="left" vertical="center" wrapText="1" indent="1"/>
    </xf>
    <xf numFmtId="0" fontId="21" fillId="0" borderId="56" xfId="7" applyFont="1" applyFill="1" applyBorder="1" applyAlignment="1">
      <alignment horizontal="left" vertical="center" wrapText="1" indent="1"/>
    </xf>
    <xf numFmtId="0" fontId="21" fillId="0" borderId="35" xfId="7" applyFont="1" applyFill="1" applyBorder="1" applyAlignment="1">
      <alignment horizontal="left" vertical="center" wrapText="1" indent="1"/>
    </xf>
    <xf numFmtId="0" fontId="21" fillId="0" borderId="94" xfId="7" applyFont="1" applyFill="1" applyBorder="1" applyAlignment="1">
      <alignment horizontal="left" vertical="center" wrapText="1" indent="1"/>
    </xf>
    <xf numFmtId="0" fontId="29" fillId="0" borderId="33" xfId="9" applyFont="1" applyFill="1" applyBorder="1" applyAlignment="1">
      <alignment horizontal="center" vertical="center" wrapText="1"/>
    </xf>
    <xf numFmtId="0" fontId="29" fillId="0" borderId="40" xfId="9" applyFont="1" applyFill="1" applyBorder="1" applyAlignment="1">
      <alignment horizontal="center" vertical="center" wrapText="1"/>
    </xf>
    <xf numFmtId="0" fontId="29" fillId="0" borderId="39" xfId="9" applyFont="1" applyFill="1" applyBorder="1" applyAlignment="1">
      <alignment horizontal="center" vertical="center" wrapText="1"/>
    </xf>
    <xf numFmtId="0" fontId="21" fillId="0" borderId="38" xfId="9" applyFont="1" applyFill="1" applyBorder="1" applyAlignment="1">
      <alignment horizontal="left" vertical="center" wrapText="1" indent="1"/>
    </xf>
    <xf numFmtId="0" fontId="21" fillId="0" borderId="42" xfId="9" applyFont="1" applyFill="1" applyBorder="1" applyAlignment="1">
      <alignment horizontal="left" vertical="center" wrapText="1" indent="1"/>
    </xf>
    <xf numFmtId="0" fontId="21" fillId="0" borderId="44" xfId="9" applyFont="1" applyFill="1" applyBorder="1" applyAlignment="1">
      <alignment horizontal="left" vertical="center" wrapText="1" indent="1"/>
    </xf>
    <xf numFmtId="39" fontId="29" fillId="0" borderId="287" xfId="9" applyNumberFormat="1" applyFont="1" applyFill="1" applyBorder="1" applyAlignment="1">
      <alignment vertical="center"/>
    </xf>
    <xf numFmtId="39" fontId="29" fillId="0" borderId="283" xfId="9" applyNumberFormat="1" applyFont="1" applyFill="1" applyBorder="1" applyAlignment="1">
      <alignment vertical="center"/>
    </xf>
    <xf numFmtId="39" fontId="29" fillId="0" borderId="284" xfId="9" applyNumberFormat="1" applyFont="1" applyFill="1" applyBorder="1" applyAlignment="1">
      <alignment vertical="center"/>
    </xf>
    <xf numFmtId="0" fontId="21" fillId="0" borderId="77" xfId="7" applyFont="1" applyFill="1" applyBorder="1" applyAlignment="1">
      <alignment horizontal="left" vertical="center" wrapText="1" indent="1"/>
    </xf>
    <xf numFmtId="0" fontId="21" fillId="0" borderId="84" xfId="7" applyFont="1" applyFill="1" applyBorder="1" applyAlignment="1">
      <alignment horizontal="left" vertical="center" wrapText="1" indent="1"/>
    </xf>
    <xf numFmtId="0" fontId="24" fillId="0" borderId="49" xfId="1" applyNumberFormat="1" applyFont="1" applyFill="1" applyBorder="1" applyAlignment="1">
      <alignment horizontal="center" vertical="center" wrapText="1"/>
    </xf>
    <xf numFmtId="0" fontId="24" fillId="0" borderId="45" xfId="1" applyNumberFormat="1" applyFont="1" applyFill="1" applyBorder="1" applyAlignment="1">
      <alignment horizontal="center" vertical="center" wrapText="1"/>
    </xf>
    <xf numFmtId="0" fontId="24" fillId="0" borderId="49" xfId="9" applyFont="1" applyFill="1" applyBorder="1" applyAlignment="1">
      <alignment horizontal="center" vertical="center" wrapText="1"/>
    </xf>
    <xf numFmtId="0" fontId="24" fillId="0" borderId="45" xfId="9" applyFont="1" applyFill="1" applyBorder="1" applyAlignment="1">
      <alignment horizontal="center" vertical="center" wrapText="1"/>
    </xf>
    <xf numFmtId="0" fontId="23" fillId="0" borderId="45" xfId="9" applyFont="1" applyFill="1" applyBorder="1" applyAlignment="1">
      <alignment horizontal="left" vertical="center" wrapText="1" indent="1"/>
    </xf>
    <xf numFmtId="0" fontId="21" fillId="0" borderId="48" xfId="9" applyFont="1" applyFill="1" applyBorder="1" applyAlignment="1">
      <alignment horizontal="left" vertical="center" wrapText="1" indent="1"/>
    </xf>
    <xf numFmtId="0" fontId="21" fillId="0" borderId="53" xfId="9" applyFont="1" applyFill="1" applyBorder="1" applyAlignment="1">
      <alignment horizontal="left" vertical="center" wrapText="1" indent="1"/>
    </xf>
    <xf numFmtId="0" fontId="19" fillId="0" borderId="81" xfId="7" applyFont="1" applyFill="1" applyBorder="1" applyAlignment="1">
      <alignment horizontal="center" vertical="center"/>
    </xf>
    <xf numFmtId="0" fontId="19" fillId="0" borderId="70" xfId="7" applyFont="1" applyFill="1" applyBorder="1" applyAlignment="1">
      <alignment horizontal="center" vertical="center"/>
    </xf>
    <xf numFmtId="0" fontId="19" fillId="0" borderId="72" xfId="7" applyFont="1" applyFill="1" applyBorder="1" applyAlignment="1">
      <alignment horizontal="center" vertical="center"/>
    </xf>
    <xf numFmtId="0" fontId="20" fillId="0" borderId="33" xfId="7" applyFont="1" applyFill="1" applyBorder="1" applyAlignment="1">
      <alignment horizontal="left" vertical="center" wrapText="1" indent="1"/>
    </xf>
    <xf numFmtId="0" fontId="20" fillId="0" borderId="40" xfId="7" applyFont="1" applyFill="1" applyBorder="1" applyAlignment="1">
      <alignment horizontal="left" vertical="center" wrapText="1" indent="1"/>
    </xf>
    <xf numFmtId="0" fontId="20" fillId="0" borderId="39" xfId="7" applyFont="1" applyFill="1" applyBorder="1" applyAlignment="1">
      <alignment horizontal="left" vertical="center" wrapText="1" indent="1"/>
    </xf>
    <xf numFmtId="0" fontId="21" fillId="0" borderId="33" xfId="7" applyFont="1" applyFill="1" applyBorder="1" applyAlignment="1">
      <alignment horizontal="left" vertical="center" wrapText="1" indent="1"/>
    </xf>
    <xf numFmtId="0" fontId="21" fillId="0" borderId="40" xfId="7" applyFont="1" applyFill="1" applyBorder="1" applyAlignment="1">
      <alignment horizontal="left" vertical="center" wrapText="1" indent="1"/>
    </xf>
    <xf numFmtId="0" fontId="21" fillId="0" borderId="39" xfId="7" applyFont="1" applyFill="1" applyBorder="1" applyAlignment="1">
      <alignment horizontal="left" vertical="center" wrapText="1" indent="1"/>
    </xf>
    <xf numFmtId="0" fontId="21" fillId="0" borderId="33" xfId="7" applyFont="1" applyFill="1" applyBorder="1" applyAlignment="1">
      <alignment horizontal="center" vertical="center"/>
    </xf>
    <xf numFmtId="0" fontId="21" fillId="0" borderId="40" xfId="7" applyFont="1" applyFill="1" applyBorder="1" applyAlignment="1">
      <alignment horizontal="center" vertical="center"/>
    </xf>
    <xf numFmtId="0" fontId="21" fillId="0" borderId="39" xfId="7" applyFont="1" applyFill="1" applyBorder="1" applyAlignment="1">
      <alignment horizontal="center" vertical="center"/>
    </xf>
    <xf numFmtId="1" fontId="29" fillId="0" borderId="33" xfId="9" applyNumberFormat="1" applyFont="1" applyFill="1" applyBorder="1" applyAlignment="1">
      <alignment horizontal="center" vertical="center" wrapText="1"/>
    </xf>
    <xf numFmtId="1" fontId="29" fillId="0" borderId="40" xfId="9" applyNumberFormat="1" applyFont="1" applyFill="1" applyBorder="1" applyAlignment="1">
      <alignment horizontal="center" vertical="center" wrapText="1"/>
    </xf>
    <xf numFmtId="1" fontId="29" fillId="0" borderId="39" xfId="9" applyNumberFormat="1" applyFont="1" applyFill="1" applyBorder="1" applyAlignment="1">
      <alignment horizontal="center" vertical="center" wrapText="1"/>
    </xf>
    <xf numFmtId="0" fontId="19" fillId="0" borderId="75" xfId="7" applyFont="1" applyFill="1" applyBorder="1" applyAlignment="1">
      <alignment horizontal="center" vertical="center"/>
    </xf>
    <xf numFmtId="0" fontId="19" fillId="0" borderId="78" xfId="7" applyFont="1" applyFill="1" applyBorder="1" applyAlignment="1">
      <alignment horizontal="center" vertical="center"/>
    </xf>
    <xf numFmtId="0" fontId="20" fillId="0" borderId="49" xfId="7" applyFont="1" applyFill="1" applyBorder="1" applyAlignment="1">
      <alignment horizontal="left" vertical="center" wrapText="1" indent="1"/>
    </xf>
    <xf numFmtId="0" fontId="20" fillId="0" borderId="45" xfId="7" applyFont="1" applyFill="1" applyBorder="1" applyAlignment="1">
      <alignment horizontal="left" vertical="center" wrapText="1" indent="1"/>
    </xf>
    <xf numFmtId="39" fontId="24" fillId="0" borderId="285" xfId="9" applyNumberFormat="1" applyFont="1" applyFill="1" applyBorder="1" applyAlignment="1">
      <alignment vertical="center"/>
    </xf>
    <xf numFmtId="39" fontId="24" fillId="0" borderId="286" xfId="9" applyNumberFormat="1" applyFont="1" applyFill="1" applyBorder="1" applyAlignment="1">
      <alignment vertical="center"/>
    </xf>
    <xf numFmtId="39" fontId="24" fillId="0" borderId="49" xfId="9" applyNumberFormat="1" applyFont="1" applyFill="1" applyBorder="1" applyAlignment="1">
      <alignment vertical="center"/>
    </xf>
    <xf numFmtId="39" fontId="24" fillId="0" borderId="45" xfId="9" applyNumberFormat="1" applyFont="1" applyFill="1" applyBorder="1" applyAlignment="1">
      <alignment vertical="center"/>
    </xf>
    <xf numFmtId="39" fontId="25" fillId="0" borderId="49" xfId="9" applyNumberFormat="1" applyFont="1" applyFill="1" applyBorder="1" applyAlignment="1">
      <alignment vertical="center"/>
    </xf>
    <xf numFmtId="39" fontId="25" fillId="0" borderId="45" xfId="9" applyNumberFormat="1" applyFont="1" applyFill="1" applyBorder="1" applyAlignment="1">
      <alignment vertical="center"/>
    </xf>
    <xf numFmtId="0" fontId="21" fillId="0" borderId="30" xfId="9" applyFont="1" applyFill="1" applyBorder="1" applyAlignment="1">
      <alignment horizontal="center" vertical="center"/>
    </xf>
    <xf numFmtId="0" fontId="21" fillId="0" borderId="40" xfId="9" applyFont="1" applyFill="1" applyBorder="1" applyAlignment="1">
      <alignment horizontal="center" vertical="center"/>
    </xf>
    <xf numFmtId="0" fontId="21" fillId="0" borderId="39" xfId="9" applyFont="1" applyFill="1" applyBorder="1" applyAlignment="1">
      <alignment horizontal="center" vertical="center"/>
    </xf>
    <xf numFmtId="0" fontId="21" fillId="0" borderId="30" xfId="9" applyFont="1" applyFill="1" applyBorder="1" applyAlignment="1">
      <alignment horizontal="left" vertical="center" wrapText="1" indent="1"/>
    </xf>
    <xf numFmtId="164" fontId="29" fillId="0" borderId="287" xfId="9" applyNumberFormat="1" applyFont="1" applyFill="1" applyBorder="1" applyAlignment="1">
      <alignment vertical="center"/>
    </xf>
    <xf numFmtId="164" fontId="29" fillId="0" borderId="288" xfId="9" applyNumberFormat="1" applyFont="1" applyFill="1" applyBorder="1" applyAlignment="1">
      <alignment vertical="center"/>
    </xf>
    <xf numFmtId="164" fontId="29" fillId="0" borderId="33" xfId="9" applyNumberFormat="1" applyFont="1" applyFill="1" applyBorder="1" applyAlignment="1">
      <alignment vertical="center"/>
    </xf>
    <xf numFmtId="164" fontId="29" fillId="0" borderId="99" xfId="9" applyNumberFormat="1" applyFont="1" applyFill="1" applyBorder="1" applyAlignment="1">
      <alignment vertical="center"/>
    </xf>
    <xf numFmtId="164" fontId="33" fillId="0" borderId="33" xfId="9" applyNumberFormat="1" applyFont="1" applyFill="1" applyBorder="1" applyAlignment="1">
      <alignment vertical="center"/>
    </xf>
    <xf numFmtId="164" fontId="33" fillId="0" borderId="99" xfId="9" applyNumberFormat="1" applyFont="1" applyFill="1" applyBorder="1" applyAlignment="1">
      <alignment vertical="center"/>
    </xf>
    <xf numFmtId="0" fontId="20" fillId="0" borderId="33" xfId="9" applyFont="1" applyFill="1" applyBorder="1" applyAlignment="1">
      <alignment horizontal="left" vertical="center" wrapText="1" indent="1"/>
    </xf>
    <xf numFmtId="0" fontId="20" fillId="0" borderId="99" xfId="9" applyFont="1" applyFill="1" applyBorder="1" applyAlignment="1">
      <alignment horizontal="left" vertical="center" wrapText="1" indent="1"/>
    </xf>
    <xf numFmtId="0" fontId="21" fillId="0" borderId="99" xfId="9" applyFont="1" applyFill="1" applyBorder="1" applyAlignment="1">
      <alignment horizontal="left" vertical="center" wrapText="1" indent="1"/>
    </xf>
    <xf numFmtId="0" fontId="21" fillId="0" borderId="33" xfId="9" applyFont="1" applyFill="1" applyBorder="1" applyAlignment="1">
      <alignment horizontal="center" vertical="center" wrapText="1"/>
    </xf>
    <xf numFmtId="0" fontId="21" fillId="0" borderId="99" xfId="9" applyFont="1" applyFill="1" applyBorder="1" applyAlignment="1">
      <alignment horizontal="center" vertical="center" wrapText="1"/>
    </xf>
    <xf numFmtId="1" fontId="24" fillId="0" borderId="33" xfId="1" applyNumberFormat="1" applyFont="1" applyFill="1" applyBorder="1" applyAlignment="1">
      <alignment horizontal="center" vertical="center" wrapText="1"/>
    </xf>
    <xf numFmtId="1" fontId="24" fillId="0" borderId="99" xfId="1" applyNumberFormat="1" applyFont="1" applyFill="1" applyBorder="1" applyAlignment="1">
      <alignment horizontal="center" vertical="center" wrapText="1"/>
    </xf>
    <xf numFmtId="0" fontId="24" fillId="0" borderId="33" xfId="9" applyFont="1" applyFill="1" applyBorder="1" applyAlignment="1">
      <alignment horizontal="center" vertical="center"/>
    </xf>
    <xf numFmtId="0" fontId="24" fillId="0" borderId="99" xfId="9" applyFont="1" applyFill="1" applyBorder="1" applyAlignment="1">
      <alignment horizontal="center" vertical="center"/>
    </xf>
    <xf numFmtId="0" fontId="21" fillId="0" borderId="98" xfId="9" applyFont="1" applyFill="1" applyBorder="1" applyAlignment="1">
      <alignment horizontal="left" vertical="center" wrapText="1" indent="1"/>
    </xf>
    <xf numFmtId="39" fontId="25" fillId="0" borderId="30" xfId="9" applyNumberFormat="1" applyFont="1" applyFill="1" applyBorder="1" applyAlignment="1">
      <alignment vertical="center"/>
    </xf>
    <xf numFmtId="39" fontId="25" fillId="0" borderId="40" xfId="9" applyNumberFormat="1" applyFont="1" applyFill="1" applyBorder="1" applyAlignment="1">
      <alignment vertical="center"/>
    </xf>
    <xf numFmtId="39" fontId="25" fillId="0" borderId="39" xfId="9" applyNumberFormat="1" applyFont="1" applyFill="1" applyBorder="1" applyAlignment="1">
      <alignment vertical="center"/>
    </xf>
    <xf numFmtId="0" fontId="24" fillId="0" borderId="30" xfId="1" applyNumberFormat="1" applyFont="1" applyFill="1" applyBorder="1" applyAlignment="1">
      <alignment horizontal="center" vertical="center" wrapText="1"/>
    </xf>
    <xf numFmtId="0" fontId="24" fillId="0" borderId="40" xfId="1" applyNumberFormat="1" applyFont="1" applyFill="1" applyBorder="1" applyAlignment="1">
      <alignment horizontal="center" vertical="center" wrapText="1"/>
    </xf>
    <xf numFmtId="0" fontId="24" fillId="0" borderId="39" xfId="1" applyNumberFormat="1" applyFont="1" applyFill="1" applyBorder="1" applyAlignment="1">
      <alignment horizontal="center" vertical="center" wrapText="1"/>
    </xf>
    <xf numFmtId="0" fontId="24" fillId="0" borderId="30" xfId="9" applyFont="1" applyFill="1" applyBorder="1" applyAlignment="1">
      <alignment horizontal="center" vertical="center"/>
    </xf>
    <xf numFmtId="0" fontId="24" fillId="0" borderId="40" xfId="9" applyFont="1" applyFill="1" applyBorder="1" applyAlignment="1">
      <alignment horizontal="center" vertical="center"/>
    </xf>
    <xf numFmtId="0" fontId="24" fillId="0" borderId="39" xfId="9" applyFont="1" applyFill="1" applyBorder="1" applyAlignment="1">
      <alignment horizontal="center" vertical="center"/>
    </xf>
    <xf numFmtId="0" fontId="21" fillId="0" borderId="69" xfId="7" applyFont="1" applyFill="1" applyBorder="1" applyAlignment="1">
      <alignment horizontal="left" vertical="center" wrapText="1" indent="1"/>
    </xf>
    <xf numFmtId="0" fontId="21" fillId="0" borderId="71" xfId="7" applyFont="1" applyFill="1" applyBorder="1" applyAlignment="1">
      <alignment horizontal="left" vertical="center" wrapText="1" indent="1"/>
    </xf>
    <xf numFmtId="0" fontId="21" fillId="0" borderId="74" xfId="7" applyFont="1" applyFill="1" applyBorder="1" applyAlignment="1">
      <alignment horizontal="left" vertical="center" wrapText="1" indent="1"/>
    </xf>
    <xf numFmtId="164" fontId="24" fillId="0" borderId="30" xfId="9" applyNumberFormat="1" applyFont="1" applyFill="1" applyBorder="1" applyAlignment="1">
      <alignment vertical="center"/>
    </xf>
    <xf numFmtId="164" fontId="24" fillId="0" borderId="40" xfId="9" applyNumberFormat="1" applyFont="1" applyFill="1" applyBorder="1" applyAlignment="1">
      <alignment vertical="center"/>
    </xf>
    <xf numFmtId="164" fontId="24" fillId="0" borderId="45" xfId="9" applyNumberFormat="1" applyFont="1" applyFill="1" applyBorder="1" applyAlignment="1">
      <alignment vertical="center"/>
    </xf>
    <xf numFmtId="0" fontId="21" fillId="0" borderId="32" xfId="9" applyFont="1" applyFill="1" applyBorder="1" applyAlignment="1">
      <alignment horizontal="left" vertical="center" wrapText="1" indent="1"/>
    </xf>
    <xf numFmtId="164" fontId="25" fillId="0" borderId="30" xfId="9" applyNumberFormat="1" applyFont="1" applyFill="1" applyBorder="1" applyAlignment="1">
      <alignment vertical="center"/>
    </xf>
    <xf numFmtId="164" fontId="25" fillId="0" borderId="40" xfId="9" applyNumberFormat="1" applyFont="1" applyFill="1" applyBorder="1" applyAlignment="1">
      <alignment vertical="center"/>
    </xf>
    <xf numFmtId="164" fontId="25" fillId="0" borderId="45" xfId="9" applyNumberFormat="1" applyFont="1" applyFill="1" applyBorder="1" applyAlignment="1">
      <alignment vertical="center"/>
    </xf>
    <xf numFmtId="164" fontId="24" fillId="0" borderId="282" xfId="9" applyNumberFormat="1" applyFont="1" applyFill="1" applyBorder="1" applyAlignment="1">
      <alignment vertical="center"/>
    </xf>
    <xf numFmtId="164" fontId="24" fillId="0" borderId="283" xfId="9" applyNumberFormat="1" applyFont="1" applyFill="1" applyBorder="1" applyAlignment="1">
      <alignment vertical="center"/>
    </xf>
    <xf numFmtId="164" fontId="24" fillId="0" borderId="286" xfId="9" applyNumberFormat="1" applyFont="1" applyFill="1" applyBorder="1" applyAlignment="1">
      <alignment vertical="center"/>
    </xf>
    <xf numFmtId="39" fontId="24" fillId="0" borderId="282" xfId="9" applyNumberFormat="1" applyFont="1" applyFill="1" applyBorder="1" applyAlignment="1">
      <alignment vertical="center"/>
    </xf>
    <xf numFmtId="39" fontId="24" fillId="0" borderId="283" xfId="9" applyNumberFormat="1" applyFont="1" applyFill="1" applyBorder="1" applyAlignment="1">
      <alignment vertical="center"/>
    </xf>
    <xf numFmtId="39" fontId="24" fillId="0" borderId="284" xfId="9" applyNumberFormat="1" applyFont="1" applyFill="1" applyBorder="1" applyAlignment="1">
      <alignment vertical="center"/>
    </xf>
    <xf numFmtId="39" fontId="24" fillId="0" borderId="30" xfId="9" applyNumberFormat="1" applyFont="1" applyFill="1" applyBorder="1" applyAlignment="1">
      <alignment vertical="center"/>
    </xf>
    <xf numFmtId="39" fontId="24" fillId="0" borderId="40" xfId="9" applyNumberFormat="1" applyFont="1" applyFill="1" applyBorder="1" applyAlignment="1">
      <alignment vertical="center"/>
    </xf>
    <xf numFmtId="39" fontId="24" fillId="0" borderId="39" xfId="9" applyNumberFormat="1" applyFont="1" applyFill="1" applyBorder="1" applyAlignment="1">
      <alignment vertical="center"/>
    </xf>
    <xf numFmtId="0" fontId="21" fillId="0" borderId="83" xfId="7" applyFont="1" applyFill="1" applyBorder="1" applyAlignment="1">
      <alignment horizontal="left" vertical="center" wrapText="1" indent="1"/>
    </xf>
    <xf numFmtId="0" fontId="21" fillId="0" borderId="256" xfId="7" applyFont="1" applyFill="1" applyBorder="1" applyAlignment="1">
      <alignment horizontal="left" vertical="center" wrapText="1" indent="1"/>
    </xf>
    <xf numFmtId="0" fontId="35" fillId="9" borderId="64" xfId="7" applyFont="1" applyFill="1" applyBorder="1" applyAlignment="1">
      <alignment horizontal="left" vertical="center" indent="1"/>
    </xf>
    <xf numFmtId="0" fontId="37" fillId="9" borderId="65" xfId="6" applyFont="1" applyFill="1" applyBorder="1" applyAlignment="1">
      <alignment horizontal="center" vertical="center"/>
    </xf>
    <xf numFmtId="0" fontId="37" fillId="9" borderId="66" xfId="6" applyFont="1" applyFill="1" applyBorder="1" applyAlignment="1">
      <alignment horizontal="center" vertical="center"/>
    </xf>
    <xf numFmtId="0" fontId="37" fillId="9" borderId="67" xfId="6" applyFont="1" applyFill="1" applyBorder="1" applyAlignment="1">
      <alignment horizontal="center" vertical="center"/>
    </xf>
    <xf numFmtId="0" fontId="19" fillId="0" borderId="68" xfId="9" applyFont="1" applyFill="1" applyBorder="1" applyAlignment="1">
      <alignment horizontal="center" vertical="center"/>
    </xf>
    <xf numFmtId="0" fontId="19" fillId="0" borderId="70" xfId="9" applyFont="1" applyFill="1" applyBorder="1" applyAlignment="1">
      <alignment horizontal="center" vertical="center"/>
    </xf>
    <xf numFmtId="0" fontId="19" fillId="0" borderId="72" xfId="9" applyFont="1" applyFill="1" applyBorder="1" applyAlignment="1">
      <alignment horizontal="center" vertical="center"/>
    </xf>
    <xf numFmtId="0" fontId="20" fillId="0" borderId="30" xfId="9" applyFont="1" applyFill="1" applyBorder="1" applyAlignment="1">
      <alignment horizontal="left" vertical="center" wrapText="1" indent="1"/>
    </xf>
    <xf numFmtId="0" fontId="20" fillId="0" borderId="40" xfId="9" applyFont="1" applyFill="1" applyBorder="1" applyAlignment="1">
      <alignment horizontal="left" vertical="center" wrapText="1" indent="1"/>
    </xf>
    <xf numFmtId="0" fontId="20" fillId="0" borderId="39" xfId="9" applyFont="1" applyFill="1" applyBorder="1" applyAlignment="1">
      <alignment horizontal="left" vertical="center" wrapText="1" indent="1"/>
    </xf>
    <xf numFmtId="0" fontId="19" fillId="0" borderId="81" xfId="9" applyFont="1" applyFill="1" applyBorder="1" applyAlignment="1">
      <alignment horizontal="center" vertical="center"/>
    </xf>
    <xf numFmtId="0" fontId="19" fillId="0" borderId="107" xfId="9" applyFont="1" applyFill="1" applyBorder="1" applyAlignment="1">
      <alignment horizontal="center" vertical="center"/>
    </xf>
    <xf numFmtId="0" fontId="19" fillId="0" borderId="78" xfId="9" applyFont="1" applyFill="1" applyBorder="1" applyAlignment="1">
      <alignment horizontal="center" vertical="center"/>
    </xf>
    <xf numFmtId="0" fontId="20" fillId="0" borderId="45" xfId="9" applyFont="1" applyFill="1" applyBorder="1" applyAlignment="1">
      <alignment horizontal="left" vertical="center" wrapText="1" indent="1"/>
    </xf>
    <xf numFmtId="0" fontId="21" fillId="0" borderId="30"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45" xfId="9" applyFont="1" applyFill="1" applyBorder="1" applyAlignment="1">
      <alignment horizontal="center" vertical="center" wrapText="1"/>
    </xf>
    <xf numFmtId="1" fontId="24" fillId="0" borderId="30" xfId="1" applyNumberFormat="1" applyFont="1" applyFill="1" applyBorder="1" applyAlignment="1">
      <alignment horizontal="center" vertical="center" wrapText="1"/>
    </xf>
    <xf numFmtId="1" fontId="24" fillId="0" borderId="40" xfId="1" applyNumberFormat="1" applyFont="1" applyFill="1" applyBorder="1" applyAlignment="1">
      <alignment horizontal="center" vertical="center" wrapText="1"/>
    </xf>
    <xf numFmtId="1" fontId="24" fillId="0" borderId="45" xfId="1" applyNumberFormat="1" applyFont="1" applyFill="1" applyBorder="1" applyAlignment="1">
      <alignment horizontal="center" vertical="center" wrapText="1"/>
    </xf>
    <xf numFmtId="0" fontId="24" fillId="0" borderId="45" xfId="9" applyFont="1" applyFill="1" applyBorder="1" applyAlignment="1">
      <alignment horizontal="center" vertical="center"/>
    </xf>
    <xf numFmtId="0" fontId="18" fillId="2" borderId="60" xfId="3" applyFont="1" applyFill="1" applyBorder="1" applyAlignment="1">
      <alignment horizontal="center" vertical="center" textRotation="90" wrapText="1"/>
    </xf>
    <xf numFmtId="0" fontId="18" fillId="2" borderId="61" xfId="3" applyFont="1" applyFill="1" applyBorder="1" applyAlignment="1">
      <alignment horizontal="center" vertical="center" textRotation="90" wrapText="1"/>
    </xf>
    <xf numFmtId="164" fontId="25" fillId="0" borderId="99" xfId="9" applyNumberFormat="1" applyFont="1" applyFill="1" applyBorder="1" applyAlignment="1">
      <alignment vertical="center"/>
    </xf>
    <xf numFmtId="164" fontId="24" fillId="0" borderId="288" xfId="9" applyNumberFormat="1" applyFont="1" applyFill="1" applyBorder="1" applyAlignment="1">
      <alignment vertical="center"/>
    </xf>
    <xf numFmtId="164" fontId="24" fillId="0" borderId="99" xfId="9" applyNumberFormat="1" applyFont="1" applyFill="1" applyBorder="1" applyAlignment="1">
      <alignment vertical="center"/>
    </xf>
    <xf numFmtId="0" fontId="21" fillId="0" borderId="100" xfId="7" applyFont="1" applyFill="1" applyBorder="1" applyAlignment="1">
      <alignment horizontal="left" vertical="center" wrapText="1" indent="1"/>
    </xf>
    <xf numFmtId="0" fontId="18" fillId="2" borderId="87" xfId="3" applyFont="1" applyFill="1" applyBorder="1" applyAlignment="1">
      <alignment horizontal="center" vertical="center" textRotation="90" wrapText="1"/>
    </xf>
    <xf numFmtId="164" fontId="29" fillId="0" borderId="296" xfId="9" applyNumberFormat="1" applyFont="1" applyFill="1" applyBorder="1" applyAlignment="1">
      <alignment horizontal="right" vertical="center"/>
    </xf>
    <xf numFmtId="164" fontId="29" fillId="0" borderId="289" xfId="9" applyNumberFormat="1" applyFont="1" applyFill="1" applyBorder="1" applyAlignment="1">
      <alignment horizontal="right" vertical="center"/>
    </xf>
    <xf numFmtId="164" fontId="29" fillId="0" borderId="291" xfId="9" applyNumberFormat="1" applyFont="1" applyFill="1" applyBorder="1" applyAlignment="1">
      <alignment horizontal="right" vertical="center"/>
    </xf>
    <xf numFmtId="164" fontId="29" fillId="0" borderId="47" xfId="9" applyNumberFormat="1" applyFont="1" applyFill="1" applyBorder="1" applyAlignment="1">
      <alignment horizontal="right" vertical="center"/>
    </xf>
    <xf numFmtId="164" fontId="29" fillId="0" borderId="34" xfId="9" applyNumberFormat="1" applyFont="1" applyFill="1" applyBorder="1" applyAlignment="1">
      <alignment horizontal="right" vertical="center"/>
    </xf>
    <xf numFmtId="164" fontId="29" fillId="0" borderId="96" xfId="9" applyNumberFormat="1" applyFont="1" applyFill="1" applyBorder="1" applyAlignment="1">
      <alignment horizontal="right" vertical="center"/>
    </xf>
    <xf numFmtId="164" fontId="33" fillId="0" borderId="47" xfId="9" applyNumberFormat="1" applyFont="1" applyFill="1" applyBorder="1" applyAlignment="1">
      <alignment horizontal="right" vertical="center"/>
    </xf>
    <xf numFmtId="164" fontId="33" fillId="0" borderId="34" xfId="9" applyNumberFormat="1" applyFont="1" applyFill="1" applyBorder="1" applyAlignment="1">
      <alignment horizontal="right" vertical="center"/>
    </xf>
    <xf numFmtId="164" fontId="33" fillId="0" borderId="96" xfId="9" applyNumberFormat="1" applyFont="1" applyFill="1" applyBorder="1" applyAlignment="1">
      <alignment horizontal="right" vertical="center"/>
    </xf>
    <xf numFmtId="0" fontId="21" fillId="0" borderId="47" xfId="9" applyFont="1" applyFill="1" applyBorder="1" applyAlignment="1">
      <alignment horizontal="left" vertical="center" wrapText="1" indent="1"/>
    </xf>
    <xf numFmtId="0" fontId="21" fillId="0" borderId="34" xfId="9" applyFont="1" applyFill="1" applyBorder="1" applyAlignment="1">
      <alignment horizontal="left" vertical="center" wrapText="1" indent="1"/>
    </xf>
    <xf numFmtId="0" fontId="21" fillId="0" borderId="96" xfId="9" applyFont="1" applyFill="1" applyBorder="1" applyAlignment="1">
      <alignment horizontal="left" vertical="center" wrapText="1" indent="1"/>
    </xf>
    <xf numFmtId="1" fontId="24" fillId="0" borderId="47" xfId="1" applyNumberFormat="1" applyFont="1" applyFill="1" applyBorder="1" applyAlignment="1">
      <alignment horizontal="center" vertical="center" wrapText="1"/>
    </xf>
    <xf numFmtId="1" fontId="24" fillId="0" borderId="34" xfId="1" applyNumberFormat="1" applyFont="1" applyFill="1" applyBorder="1" applyAlignment="1">
      <alignment horizontal="center" vertical="center" wrapText="1"/>
    </xf>
    <xf numFmtId="1" fontId="24" fillId="0" borderId="96" xfId="1" applyNumberFormat="1" applyFont="1" applyFill="1" applyBorder="1" applyAlignment="1">
      <alignment horizontal="center" vertical="center" wrapText="1"/>
    </xf>
    <xf numFmtId="0" fontId="24" fillId="0" borderId="47" xfId="9" applyFont="1" applyFill="1" applyBorder="1" applyAlignment="1">
      <alignment horizontal="center" vertical="center"/>
    </xf>
    <xf numFmtId="0" fontId="24" fillId="0" borderId="34" xfId="9" applyFont="1" applyFill="1" applyBorder="1" applyAlignment="1">
      <alignment horizontal="center" vertical="center"/>
    </xf>
    <xf numFmtId="0" fontId="24" fillId="0" borderId="96" xfId="9" applyFont="1" applyFill="1" applyBorder="1" applyAlignment="1">
      <alignment horizontal="center" vertical="center"/>
    </xf>
    <xf numFmtId="0" fontId="21" fillId="0" borderId="292" xfId="9" applyFont="1" applyFill="1" applyBorder="1" applyAlignment="1">
      <alignment horizontal="left" vertical="center" wrapText="1" indent="1"/>
    </xf>
    <xf numFmtId="0" fontId="21" fillId="0" borderId="293" xfId="9" applyFont="1" applyFill="1" applyBorder="1" applyAlignment="1">
      <alignment horizontal="left" vertical="center" wrapText="1" indent="1"/>
    </xf>
    <xf numFmtId="0" fontId="21" fillId="0" borderId="295" xfId="9" applyFont="1" applyFill="1" applyBorder="1" applyAlignment="1">
      <alignment horizontal="left" vertical="center" wrapText="1" indent="1"/>
    </xf>
    <xf numFmtId="164" fontId="24" fillId="0" borderId="284" xfId="9" applyNumberFormat="1" applyFont="1" applyFill="1" applyBorder="1" applyAlignment="1">
      <alignment vertical="center"/>
    </xf>
    <xf numFmtId="164" fontId="24" fillId="0" borderId="39" xfId="9" applyNumberFormat="1" applyFont="1" applyFill="1" applyBorder="1" applyAlignment="1">
      <alignment vertical="center"/>
    </xf>
    <xf numFmtId="1" fontId="24" fillId="0" borderId="39" xfId="1" applyNumberFormat="1" applyFont="1" applyFill="1" applyBorder="1" applyAlignment="1">
      <alignment horizontal="center" vertical="center" wrapText="1"/>
    </xf>
    <xf numFmtId="0" fontId="19" fillId="0" borderId="85" xfId="9" applyFont="1" applyFill="1" applyBorder="1" applyAlignment="1">
      <alignment horizontal="center" vertical="center"/>
    </xf>
    <xf numFmtId="0" fontId="19" fillId="0" borderId="111" xfId="9" applyFont="1" applyFill="1" applyBorder="1" applyAlignment="1">
      <alignment horizontal="center" vertical="center"/>
    </xf>
    <xf numFmtId="0" fontId="19" fillId="0" borderId="113" xfId="9" applyFont="1" applyFill="1" applyBorder="1" applyAlignment="1">
      <alignment horizontal="center" vertical="center"/>
    </xf>
    <xf numFmtId="0" fontId="20" fillId="0" borderId="47" xfId="9" applyFont="1" applyFill="1" applyBorder="1" applyAlignment="1">
      <alignment horizontal="left" vertical="center" wrapText="1" indent="1"/>
    </xf>
    <xf numFmtId="0" fontId="20" fillId="0" borderId="34" xfId="9" applyFont="1" applyFill="1" applyBorder="1" applyAlignment="1">
      <alignment horizontal="left" vertical="center" wrapText="1" indent="1"/>
    </xf>
    <xf numFmtId="0" fontId="20" fillId="0" borderId="96" xfId="9" applyFont="1" applyFill="1" applyBorder="1" applyAlignment="1">
      <alignment horizontal="left" vertical="center" wrapText="1" indent="1"/>
    </xf>
    <xf numFmtId="0" fontId="21" fillId="0" borderId="47"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21" fillId="0" borderId="96" xfId="9" applyFont="1" applyFill="1" applyBorder="1" applyAlignment="1">
      <alignment horizontal="center" vertical="center" wrapText="1"/>
    </xf>
    <xf numFmtId="0" fontId="35" fillId="4" borderId="185" xfId="0" applyFont="1" applyFill="1" applyBorder="1" applyAlignment="1">
      <alignment horizontal="left" vertical="center" indent="1"/>
    </xf>
    <xf numFmtId="0" fontId="35" fillId="4" borderId="13" xfId="0" applyFont="1" applyFill="1" applyBorder="1" applyAlignment="1">
      <alignment horizontal="left" vertical="center" indent="1"/>
    </xf>
    <xf numFmtId="0" fontId="21" fillId="0" borderId="39" xfId="9" applyFont="1" applyFill="1" applyBorder="1" applyAlignment="1">
      <alignment horizontal="center" vertical="center" wrapText="1"/>
    </xf>
    <xf numFmtId="164" fontId="24" fillId="0" borderId="287" xfId="9" applyNumberFormat="1" applyFont="1" applyFill="1" applyBorder="1" applyAlignment="1">
      <alignment vertical="center"/>
    </xf>
    <xf numFmtId="164" fontId="24" fillId="0" borderId="33" xfId="9" applyNumberFormat="1" applyFont="1" applyFill="1" applyBorder="1" applyAlignment="1">
      <alignment vertical="center"/>
    </xf>
    <xf numFmtId="164" fontId="25" fillId="0" borderId="33" xfId="9" applyNumberFormat="1" applyFont="1" applyFill="1" applyBorder="1" applyAlignment="1">
      <alignment vertical="center"/>
    </xf>
    <xf numFmtId="0" fontId="24" fillId="0" borderId="33" xfId="9" applyFont="1" applyFill="1" applyBorder="1" applyAlignment="1">
      <alignment horizontal="center" vertical="center" wrapText="1"/>
    </xf>
    <xf numFmtId="0" fontId="24" fillId="0" borderId="40" xfId="9" applyFont="1" applyFill="1" applyBorder="1" applyAlignment="1">
      <alignment horizontal="center" vertical="center" wrapText="1"/>
    </xf>
    <xf numFmtId="0" fontId="24" fillId="0" borderId="99" xfId="9" applyFont="1" applyFill="1" applyBorder="1" applyAlignment="1">
      <alignment horizontal="center" vertical="center" wrapText="1"/>
    </xf>
    <xf numFmtId="164" fontId="25" fillId="0" borderId="39" xfId="9" applyNumberFormat="1" applyFont="1" applyFill="1" applyBorder="1" applyAlignment="1">
      <alignment vertical="center"/>
    </xf>
    <xf numFmtId="164" fontId="33" fillId="0" borderId="33" xfId="9" applyNumberFormat="1" applyFont="1" applyFill="1" applyBorder="1" applyAlignment="1">
      <alignment horizontal="right" vertical="center"/>
    </xf>
    <xf numFmtId="164" fontId="33" fillId="0" borderId="40" xfId="9" applyNumberFormat="1" applyFont="1" applyFill="1" applyBorder="1" applyAlignment="1">
      <alignment horizontal="right" vertical="center"/>
    </xf>
    <xf numFmtId="164" fontId="33" fillId="0" borderId="39" xfId="9" applyNumberFormat="1" applyFont="1" applyFill="1" applyBorder="1" applyAlignment="1">
      <alignment horizontal="right" vertical="center"/>
    </xf>
    <xf numFmtId="0" fontId="21" fillId="0" borderId="43" xfId="9" applyFont="1" applyFill="1" applyBorder="1" applyAlignment="1">
      <alignment horizontal="left" vertical="center" wrapText="1" indent="1"/>
    </xf>
    <xf numFmtId="0" fontId="21" fillId="0" borderId="99" xfId="7" applyFont="1" applyFill="1" applyBorder="1" applyAlignment="1">
      <alignment horizontal="left" vertical="center" wrapText="1" indent="1"/>
    </xf>
    <xf numFmtId="0" fontId="21" fillId="0" borderId="294" xfId="9" applyFont="1" applyFill="1" applyBorder="1" applyAlignment="1">
      <alignment horizontal="left" vertical="center" wrapText="1" indent="1"/>
    </xf>
    <xf numFmtId="164" fontId="29" fillId="0" borderId="287" xfId="9" applyNumberFormat="1" applyFont="1" applyFill="1" applyBorder="1" applyAlignment="1">
      <alignment horizontal="right" vertical="center"/>
    </xf>
    <xf numFmtId="164" fontId="29" fillId="0" borderId="283" xfId="9" applyNumberFormat="1" applyFont="1" applyFill="1" applyBorder="1" applyAlignment="1">
      <alignment horizontal="right" vertical="center"/>
    </xf>
    <xf numFmtId="164" fontId="29" fillId="0" borderId="284" xfId="9" applyNumberFormat="1" applyFont="1" applyFill="1" applyBorder="1" applyAlignment="1">
      <alignment horizontal="right" vertical="center"/>
    </xf>
    <xf numFmtId="164" fontId="29" fillId="0" borderId="33" xfId="9" applyNumberFormat="1" applyFont="1" applyFill="1" applyBorder="1" applyAlignment="1">
      <alignment horizontal="right" vertical="center"/>
    </xf>
    <xf numFmtId="164" fontId="29" fillId="0" borderId="40" xfId="9" applyNumberFormat="1" applyFont="1" applyFill="1" applyBorder="1" applyAlignment="1">
      <alignment horizontal="right" vertical="center"/>
    </xf>
    <xf numFmtId="164" fontId="29" fillId="0" borderId="39" xfId="9" applyNumberFormat="1" applyFont="1" applyFill="1" applyBorder="1" applyAlignment="1">
      <alignment horizontal="right" vertical="center"/>
    </xf>
    <xf numFmtId="1" fontId="29" fillId="0" borderId="47" xfId="9" applyNumberFormat="1" applyFont="1" applyFill="1" applyBorder="1" applyAlignment="1">
      <alignment horizontal="center" vertical="center" wrapText="1"/>
    </xf>
    <xf numFmtId="1" fontId="29" fillId="0" borderId="34" xfId="9" applyNumberFormat="1" applyFont="1" applyFill="1" applyBorder="1" applyAlignment="1">
      <alignment horizontal="center" vertical="center" wrapText="1"/>
    </xf>
    <xf numFmtId="1" fontId="29" fillId="0" borderId="43" xfId="9" applyNumberFormat="1" applyFont="1" applyFill="1" applyBorder="1" applyAlignment="1">
      <alignment horizontal="center" vertical="center" wrapText="1"/>
    </xf>
    <xf numFmtId="0" fontId="29" fillId="0" borderId="47" xfId="9" applyFont="1" applyFill="1" applyBorder="1" applyAlignment="1">
      <alignment horizontal="center" vertical="center" wrapText="1"/>
    </xf>
    <xf numFmtId="0" fontId="29" fillId="0" borderId="34" xfId="9" applyFont="1" applyFill="1" applyBorder="1" applyAlignment="1">
      <alignment horizontal="center" vertical="center" wrapText="1"/>
    </xf>
    <xf numFmtId="0" fontId="29" fillId="0" borderId="43" xfId="9" applyFont="1" applyFill="1" applyBorder="1" applyAlignment="1">
      <alignment horizontal="center" vertical="center" wrapText="1"/>
    </xf>
    <xf numFmtId="0" fontId="19" fillId="0" borderId="193" xfId="9" applyFont="1" applyFill="1" applyBorder="1" applyAlignment="1">
      <alignment horizontal="center" vertical="center"/>
    </xf>
    <xf numFmtId="0" fontId="20" fillId="0" borderId="43" xfId="9" applyFont="1" applyFill="1" applyBorder="1" applyAlignment="1">
      <alignment horizontal="left" vertical="center" wrapText="1" indent="1"/>
    </xf>
    <xf numFmtId="0" fontId="24" fillId="0" borderId="49" xfId="9" applyFont="1" applyFill="1" applyBorder="1" applyAlignment="1">
      <alignment horizontal="center" vertical="center"/>
    </xf>
    <xf numFmtId="0" fontId="19" fillId="0" borderId="75" xfId="9" applyFont="1" applyFill="1" applyBorder="1" applyAlignment="1">
      <alignment horizontal="center" vertical="center"/>
    </xf>
    <xf numFmtId="0" fontId="20" fillId="0" borderId="49" xfId="9" applyFont="1" applyFill="1" applyBorder="1" applyAlignment="1">
      <alignment horizontal="left" vertical="center" wrapText="1" indent="1"/>
    </xf>
    <xf numFmtId="0" fontId="21" fillId="0" borderId="43" xfId="9" applyFont="1" applyFill="1" applyBorder="1" applyAlignment="1">
      <alignment horizontal="center" vertical="center" wrapText="1"/>
    </xf>
    <xf numFmtId="0" fontId="21" fillId="0" borderId="47" xfId="7" applyFont="1" applyFill="1" applyBorder="1" applyAlignment="1">
      <alignment horizontal="left" vertical="center" wrapText="1" indent="1"/>
    </xf>
    <xf numFmtId="0" fontId="21" fillId="0" borderId="34" xfId="7" applyFont="1" applyFill="1" applyBorder="1" applyAlignment="1">
      <alignment horizontal="left" vertical="center" wrapText="1" indent="1"/>
    </xf>
    <xf numFmtId="0" fontId="21" fillId="0" borderId="43" xfId="7" applyFont="1" applyFill="1" applyBorder="1" applyAlignment="1">
      <alignment horizontal="left" vertical="center" wrapText="1" indent="1"/>
    </xf>
    <xf numFmtId="0" fontId="35" fillId="9" borderId="0" xfId="7" applyFont="1" applyFill="1" applyBorder="1" applyAlignment="1">
      <alignment horizontal="left" vertical="center" indent="1"/>
    </xf>
    <xf numFmtId="0" fontId="37" fillId="9" borderId="102" xfId="6" applyFont="1" applyFill="1" applyBorder="1" applyAlignment="1">
      <alignment horizontal="center" vertical="center"/>
    </xf>
    <xf numFmtId="0" fontId="37" fillId="9" borderId="103" xfId="6" applyFont="1" applyFill="1" applyBorder="1" applyAlignment="1">
      <alignment horizontal="center" vertical="center"/>
    </xf>
    <xf numFmtId="0" fontId="37" fillId="9" borderId="104" xfId="6" applyFont="1" applyFill="1" applyBorder="1" applyAlignment="1">
      <alignment horizontal="center" vertical="center"/>
    </xf>
    <xf numFmtId="164" fontId="29" fillId="0" borderId="285" xfId="9" applyNumberFormat="1" applyFont="1" applyFill="1" applyBorder="1" applyAlignment="1">
      <alignment horizontal="right" vertical="center"/>
    </xf>
    <xf numFmtId="164" fontId="29" fillId="0" borderId="286" xfId="9" applyNumberFormat="1" applyFont="1" applyFill="1" applyBorder="1" applyAlignment="1">
      <alignment horizontal="right" vertical="center"/>
    </xf>
    <xf numFmtId="164" fontId="29" fillId="0" borderId="49" xfId="9" applyNumberFormat="1" applyFont="1" applyFill="1" applyBorder="1" applyAlignment="1">
      <alignment horizontal="right" vertical="center"/>
    </xf>
    <xf numFmtId="164" fontId="29" fillId="0" borderId="45" xfId="9" applyNumberFormat="1" applyFont="1" applyFill="1" applyBorder="1" applyAlignment="1">
      <alignment horizontal="right" vertical="center"/>
    </xf>
    <xf numFmtId="164" fontId="33" fillId="0" borderId="49" xfId="9" applyNumberFormat="1" applyFont="1" applyFill="1" applyBorder="1" applyAlignment="1">
      <alignment horizontal="right" vertical="center"/>
    </xf>
    <xf numFmtId="164" fontId="33" fillId="0" borderId="45" xfId="9" applyNumberFormat="1" applyFont="1" applyFill="1" applyBorder="1" applyAlignment="1">
      <alignment horizontal="right" vertical="center"/>
    </xf>
    <xf numFmtId="1" fontId="24" fillId="0" borderId="43" xfId="1" applyNumberFormat="1" applyFont="1" applyFill="1" applyBorder="1" applyAlignment="1">
      <alignment horizontal="center" vertical="center" wrapText="1"/>
    </xf>
    <xf numFmtId="1" fontId="24" fillId="0" borderId="49" xfId="1" applyNumberFormat="1" applyFont="1" applyFill="1" applyBorder="1" applyAlignment="1">
      <alignment horizontal="center" vertical="center" wrapText="1"/>
    </xf>
    <xf numFmtId="0" fontId="21" fillId="0" borderId="33" xfId="7" applyFont="1" applyFill="1" applyBorder="1" applyAlignment="1">
      <alignment horizontal="center" vertical="center" wrapText="1"/>
    </xf>
    <xf numFmtId="0" fontId="21" fillId="0" borderId="99" xfId="7" applyFont="1" applyFill="1" applyBorder="1" applyAlignment="1">
      <alignment horizontal="center" vertical="center" wrapText="1"/>
    </xf>
    <xf numFmtId="0" fontId="21" fillId="0" borderId="49" xfId="9" applyFont="1" applyFill="1" applyBorder="1" applyAlignment="1">
      <alignment horizontal="center" vertical="center" wrapText="1"/>
    </xf>
    <xf numFmtId="1" fontId="29" fillId="0" borderId="99" xfId="9" applyNumberFormat="1" applyFont="1" applyFill="1" applyBorder="1" applyAlignment="1">
      <alignment horizontal="center" vertical="center" wrapText="1"/>
    </xf>
    <xf numFmtId="0" fontId="29" fillId="0" borderId="99" xfId="9" applyFont="1" applyFill="1" applyBorder="1" applyAlignment="1">
      <alignment horizontal="center" vertical="center" wrapText="1"/>
    </xf>
    <xf numFmtId="164" fontId="29" fillId="0" borderId="40" xfId="9" applyNumberFormat="1" applyFont="1" applyFill="1" applyBorder="1" applyAlignment="1">
      <alignment vertical="center"/>
    </xf>
    <xf numFmtId="164" fontId="29" fillId="0" borderId="39" xfId="9" applyNumberFormat="1" applyFont="1" applyFill="1" applyBorder="1" applyAlignment="1">
      <alignment vertical="center"/>
    </xf>
    <xf numFmtId="164" fontId="33" fillId="0" borderId="40" xfId="9" applyNumberFormat="1" applyFont="1" applyFill="1" applyBorder="1" applyAlignment="1">
      <alignment vertical="center"/>
    </xf>
    <xf numFmtId="164" fontId="33" fillId="0" borderId="39" xfId="9" applyNumberFormat="1" applyFont="1" applyFill="1" applyBorder="1" applyAlignment="1">
      <alignment vertical="center"/>
    </xf>
    <xf numFmtId="164" fontId="33" fillId="0" borderId="49" xfId="9" applyNumberFormat="1" applyFont="1" applyFill="1" applyBorder="1" applyAlignment="1">
      <alignment vertical="center"/>
    </xf>
    <xf numFmtId="164" fontId="33" fillId="0" borderId="45" xfId="9" applyNumberFormat="1" applyFont="1" applyFill="1" applyBorder="1" applyAlignment="1">
      <alignment vertical="center"/>
    </xf>
    <xf numFmtId="164" fontId="29" fillId="0" borderId="49" xfId="9" applyNumberFormat="1" applyFont="1" applyFill="1" applyBorder="1" applyAlignment="1">
      <alignment vertical="center"/>
    </xf>
    <xf numFmtId="164" fontId="29" fillId="0" borderId="45" xfId="9" applyNumberFormat="1" applyFont="1" applyFill="1" applyBorder="1" applyAlignment="1">
      <alignment vertical="center"/>
    </xf>
    <xf numFmtId="0" fontId="109" fillId="0" borderId="47" xfId="9" applyFont="1" applyFill="1" applyBorder="1" applyAlignment="1">
      <alignment horizontal="left" vertical="center" wrapText="1" indent="1"/>
    </xf>
    <xf numFmtId="164" fontId="29" fillId="0" borderId="283" xfId="9" applyNumberFormat="1" applyFont="1" applyFill="1" applyBorder="1" applyAlignment="1">
      <alignment vertical="center"/>
    </xf>
    <xf numFmtId="164" fontId="29" fillId="0" borderId="284" xfId="9" applyNumberFormat="1" applyFont="1" applyFill="1" applyBorder="1" applyAlignment="1">
      <alignment vertical="center"/>
    </xf>
    <xf numFmtId="164" fontId="29" fillId="0" borderId="285" xfId="9" applyNumberFormat="1" applyFont="1" applyFill="1" applyBorder="1" applyAlignment="1">
      <alignment vertical="center"/>
    </xf>
    <xf numFmtId="164" fontId="29" fillId="0" borderId="286" xfId="9" applyNumberFormat="1" applyFont="1" applyFill="1" applyBorder="1" applyAlignment="1">
      <alignment vertical="center"/>
    </xf>
    <xf numFmtId="0" fontId="109" fillId="0" borderId="292" xfId="9" applyFont="1" applyFill="1" applyBorder="1" applyAlignment="1">
      <alignment horizontal="left" vertical="center" wrapText="1" indent="1"/>
    </xf>
    <xf numFmtId="0" fontId="18" fillId="2" borderId="298" xfId="3" applyFont="1" applyFill="1" applyBorder="1" applyAlignment="1">
      <alignment horizontal="center" vertical="center" textRotation="90" wrapText="1"/>
    </xf>
    <xf numFmtId="0" fontId="18" fillId="2" borderId="36" xfId="3" applyFont="1" applyFill="1" applyBorder="1" applyAlignment="1">
      <alignment horizontal="center" vertical="center" textRotation="90" wrapText="1"/>
    </xf>
    <xf numFmtId="0" fontId="18" fillId="2" borderId="51" xfId="3" applyFont="1" applyFill="1" applyBorder="1" applyAlignment="1">
      <alignment horizontal="center" vertical="center" textRotation="90" wrapText="1"/>
    </xf>
    <xf numFmtId="0" fontId="21" fillId="0" borderId="47" xfId="7" applyFont="1" applyFill="1" applyBorder="1" applyAlignment="1">
      <alignment horizontal="center" vertical="center" wrapText="1"/>
    </xf>
    <xf numFmtId="0" fontId="21" fillId="0" borderId="34" xfId="7" applyFont="1" applyFill="1" applyBorder="1" applyAlignment="1">
      <alignment horizontal="center" vertical="center" wrapText="1"/>
    </xf>
    <xf numFmtId="0" fontId="21" fillId="0" borderId="43" xfId="7" applyFont="1" applyFill="1" applyBorder="1" applyAlignment="1">
      <alignment horizontal="center" vertical="center" wrapText="1"/>
    </xf>
    <xf numFmtId="1" fontId="29" fillId="0" borderId="49" xfId="9" applyNumberFormat="1" applyFont="1" applyFill="1" applyBorder="1" applyAlignment="1">
      <alignment horizontal="center" vertical="center" wrapText="1"/>
    </xf>
    <xf numFmtId="1" fontId="29" fillId="0" borderId="45" xfId="9" applyNumberFormat="1" applyFont="1" applyFill="1" applyBorder="1" applyAlignment="1">
      <alignment horizontal="center" vertical="center" wrapText="1"/>
    </xf>
    <xf numFmtId="0" fontId="29" fillId="0" borderId="49" xfId="9" applyFont="1" applyFill="1" applyBorder="1" applyAlignment="1">
      <alignment horizontal="center" vertical="center" wrapText="1"/>
    </xf>
    <xf numFmtId="0" fontId="29" fillId="0" borderId="45" xfId="9" applyFont="1" applyFill="1" applyBorder="1" applyAlignment="1">
      <alignment horizontal="center" vertical="center" wrapText="1"/>
    </xf>
    <xf numFmtId="0" fontId="21" fillId="0" borderId="40" xfId="7" applyFont="1" applyFill="1" applyBorder="1" applyAlignment="1">
      <alignment horizontal="center" vertical="center" wrapText="1"/>
    </xf>
    <xf numFmtId="0" fontId="21" fillId="0" borderId="39" xfId="7" applyFont="1" applyFill="1" applyBorder="1" applyAlignment="1">
      <alignment horizontal="center" vertical="center" wrapText="1"/>
    </xf>
    <xf numFmtId="0" fontId="21" fillId="8" borderId="33" xfId="9" applyFont="1" applyFill="1" applyBorder="1" applyAlignment="1">
      <alignment horizontal="left" vertical="center" wrapText="1" indent="1"/>
    </xf>
    <xf numFmtId="0" fontId="21" fillId="8" borderId="40" xfId="9" applyFont="1" applyFill="1" applyBorder="1" applyAlignment="1">
      <alignment horizontal="left" vertical="center" wrapText="1" indent="1"/>
    </xf>
    <xf numFmtId="0" fontId="21" fillId="8" borderId="99" xfId="9" applyFont="1" applyFill="1" applyBorder="1" applyAlignment="1">
      <alignment horizontal="left" vertical="center" wrapText="1" indent="1"/>
    </xf>
    <xf numFmtId="0" fontId="109" fillId="0" borderId="33" xfId="9" applyFont="1" applyFill="1" applyBorder="1" applyAlignment="1">
      <alignment horizontal="left" vertical="center" wrapText="1" indent="1"/>
    </xf>
    <xf numFmtId="0" fontId="109" fillId="0" borderId="38" xfId="9" applyFont="1" applyFill="1" applyBorder="1" applyAlignment="1">
      <alignment horizontal="left" vertical="center" wrapText="1" indent="1"/>
    </xf>
    <xf numFmtId="1" fontId="24" fillId="8" borderId="33" xfId="1" applyNumberFormat="1" applyFont="1" applyFill="1" applyBorder="1" applyAlignment="1">
      <alignment horizontal="center" vertical="center" wrapText="1"/>
    </xf>
    <xf numFmtId="1" fontId="24" fillId="8" borderId="40" xfId="1" applyNumberFormat="1" applyFont="1" applyFill="1" applyBorder="1" applyAlignment="1">
      <alignment horizontal="center" vertical="center" wrapText="1"/>
    </xf>
    <xf numFmtId="1" fontId="24" fillId="8" borderId="99" xfId="1" applyNumberFormat="1" applyFont="1" applyFill="1" applyBorder="1" applyAlignment="1">
      <alignment horizontal="center" vertical="center" wrapText="1"/>
    </xf>
    <xf numFmtId="0" fontId="24" fillId="8" borderId="33" xfId="9" applyFont="1" applyFill="1" applyBorder="1" applyAlignment="1">
      <alignment horizontal="center" vertical="center" wrapText="1"/>
    </xf>
    <xf numFmtId="0" fontId="24" fillId="8" borderId="40" xfId="9" applyFont="1" applyFill="1" applyBorder="1" applyAlignment="1">
      <alignment horizontal="center" vertical="center" wrapText="1"/>
    </xf>
    <xf numFmtId="0" fontId="24" fillId="8" borderId="99" xfId="9" applyFont="1" applyFill="1" applyBorder="1" applyAlignment="1">
      <alignment horizontal="center" vertical="center" wrapText="1"/>
    </xf>
    <xf numFmtId="0" fontId="109" fillId="0" borderId="48" xfId="9" applyFont="1" applyFill="1" applyBorder="1" applyAlignment="1">
      <alignment horizontal="left" vertical="center" wrapText="1" indent="1"/>
    </xf>
    <xf numFmtId="0" fontId="109" fillId="0" borderId="49" xfId="9" applyFont="1" applyFill="1" applyBorder="1" applyAlignment="1">
      <alignment horizontal="left" vertical="center" wrapText="1" indent="1"/>
    </xf>
    <xf numFmtId="0" fontId="109" fillId="8" borderId="49" xfId="7" applyFont="1" applyFill="1" applyBorder="1" applyAlignment="1">
      <alignment horizontal="left" vertical="center" wrapText="1" indent="1"/>
    </xf>
    <xf numFmtId="0" fontId="21" fillId="8" borderId="40" xfId="7" applyFont="1" applyFill="1" applyBorder="1" applyAlignment="1">
      <alignment horizontal="left" vertical="center" wrapText="1" indent="1"/>
    </xf>
    <xf numFmtId="0" fontId="21" fillId="8" borderId="45" xfId="7" applyFont="1" applyFill="1" applyBorder="1" applyAlignment="1">
      <alignment horizontal="left" vertical="center" wrapText="1" indent="1"/>
    </xf>
    <xf numFmtId="0" fontId="21" fillId="8" borderId="49" xfId="9" applyFont="1" applyFill="1" applyBorder="1" applyAlignment="1">
      <alignment horizontal="left" vertical="center" wrapText="1" indent="1"/>
    </xf>
    <xf numFmtId="0" fontId="21" fillId="8" borderId="45" xfId="9" applyFont="1" applyFill="1" applyBorder="1" applyAlignment="1">
      <alignment horizontal="left" vertical="center" wrapText="1" indent="1"/>
    </xf>
    <xf numFmtId="0" fontId="109" fillId="0" borderId="77" xfId="7" applyFont="1" applyFill="1" applyBorder="1" applyAlignment="1">
      <alignment horizontal="left" vertical="center" wrapText="1" indent="1"/>
    </xf>
    <xf numFmtId="1" fontId="24" fillId="8" borderId="49" xfId="1" applyNumberFormat="1" applyFont="1" applyFill="1" applyBorder="1" applyAlignment="1">
      <alignment horizontal="center" vertical="center" wrapText="1"/>
    </xf>
    <xf numFmtId="1" fontId="24" fillId="8" borderId="45" xfId="1" applyNumberFormat="1" applyFont="1" applyFill="1" applyBorder="1" applyAlignment="1">
      <alignment horizontal="center" vertical="center" wrapText="1"/>
    </xf>
    <xf numFmtId="0" fontId="21" fillId="21" borderId="71" xfId="7" applyFont="1" applyFill="1" applyBorder="1" applyAlignment="1">
      <alignment horizontal="left" vertical="center" wrapText="1" indent="1"/>
    </xf>
    <xf numFmtId="0" fontId="21" fillId="8" borderId="49" xfId="7" applyFont="1" applyFill="1" applyBorder="1" applyAlignment="1">
      <alignment horizontal="left" vertical="center" wrapText="1" indent="1"/>
    </xf>
    <xf numFmtId="0" fontId="109" fillId="0" borderId="49" xfId="7" applyFont="1" applyFill="1" applyBorder="1" applyAlignment="1">
      <alignment horizontal="left" vertical="center" wrapText="1" indent="1"/>
    </xf>
    <xf numFmtId="0" fontId="21" fillId="8" borderId="39" xfId="9" applyFont="1" applyFill="1" applyBorder="1" applyAlignment="1">
      <alignment horizontal="left" vertical="center" wrapText="1" indent="1"/>
    </xf>
    <xf numFmtId="0" fontId="29" fillId="8" borderId="33" xfId="9" applyFont="1" applyFill="1" applyBorder="1" applyAlignment="1">
      <alignment horizontal="center" vertical="center" wrapText="1"/>
    </xf>
    <xf numFmtId="0" fontId="29" fillId="8" borderId="40" xfId="9" applyFont="1" applyFill="1" applyBorder="1" applyAlignment="1">
      <alignment horizontal="center" vertical="center" wrapText="1"/>
    </xf>
    <xf numFmtId="0" fontId="29" fillId="8" borderId="39" xfId="9" applyFont="1" applyFill="1" applyBorder="1" applyAlignment="1">
      <alignment horizontal="center" vertical="center" wrapText="1"/>
    </xf>
    <xf numFmtId="1" fontId="29" fillId="8" borderId="33" xfId="9" applyNumberFormat="1" applyFont="1" applyFill="1" applyBorder="1" applyAlignment="1">
      <alignment horizontal="center" vertical="center" wrapText="1"/>
    </xf>
    <xf numFmtId="1" fontId="29" fillId="8" borderId="40" xfId="9" applyNumberFormat="1" applyFont="1" applyFill="1" applyBorder="1" applyAlignment="1">
      <alignment horizontal="center" vertical="center" wrapText="1"/>
    </xf>
    <xf numFmtId="1" fontId="29" fillId="8" borderId="39" xfId="9" applyNumberFormat="1" applyFont="1" applyFill="1" applyBorder="1" applyAlignment="1">
      <alignment horizontal="center" vertical="center" wrapText="1"/>
    </xf>
    <xf numFmtId="0" fontId="18" fillId="2" borderId="28" xfId="3" applyFont="1" applyFill="1" applyBorder="1" applyAlignment="1">
      <alignment horizontal="center" vertical="center" textRotation="90" wrapText="1"/>
    </xf>
    <xf numFmtId="0" fontId="21" fillId="8" borderId="33" xfId="7" applyFont="1" applyFill="1" applyBorder="1" applyAlignment="1">
      <alignment horizontal="left" vertical="center" wrapText="1" indent="1"/>
    </xf>
    <xf numFmtId="0" fontId="21" fillId="8" borderId="39" xfId="7" applyFont="1" applyFill="1" applyBorder="1" applyAlignment="1">
      <alignment horizontal="left" vertical="center" wrapText="1" indent="1"/>
    </xf>
    <xf numFmtId="0" fontId="21" fillId="8" borderId="30" xfId="9" applyFont="1" applyFill="1" applyBorder="1" applyAlignment="1">
      <alignment horizontal="left" vertical="center" wrapText="1" indent="1"/>
    </xf>
    <xf numFmtId="1" fontId="24" fillId="8" borderId="30" xfId="1" applyNumberFormat="1" applyFont="1" applyFill="1" applyBorder="1" applyAlignment="1">
      <alignment horizontal="center" vertical="center" wrapText="1"/>
    </xf>
    <xf numFmtId="1" fontId="24" fillId="8" borderId="39" xfId="1" applyNumberFormat="1" applyFont="1" applyFill="1" applyBorder="1" applyAlignment="1">
      <alignment horizontal="center" vertical="center" wrapText="1"/>
    </xf>
    <xf numFmtId="0" fontId="24" fillId="8" borderId="30" xfId="9" applyFont="1" applyFill="1" applyBorder="1" applyAlignment="1">
      <alignment horizontal="center" vertical="center"/>
    </xf>
    <xf numFmtId="0" fontId="24" fillId="8" borderId="40" xfId="9" applyFont="1" applyFill="1" applyBorder="1" applyAlignment="1">
      <alignment horizontal="center" vertical="center"/>
    </xf>
    <xf numFmtId="0" fontId="24" fillId="8" borderId="39" xfId="9" applyFont="1" applyFill="1" applyBorder="1" applyAlignment="1">
      <alignment horizontal="center" vertical="center"/>
    </xf>
    <xf numFmtId="0" fontId="109" fillId="8" borderId="30" xfId="9" applyFont="1" applyFill="1" applyBorder="1" applyAlignment="1">
      <alignment horizontal="left" vertical="center" wrapText="1" indent="1"/>
    </xf>
    <xf numFmtId="0" fontId="109" fillId="0" borderId="32" xfId="9" applyFont="1" applyFill="1" applyBorder="1" applyAlignment="1">
      <alignment horizontal="left" vertical="center" wrapText="1" indent="1"/>
    </xf>
    <xf numFmtId="0" fontId="21" fillId="0" borderId="30" xfId="7" applyFont="1" applyFill="1" applyBorder="1" applyAlignment="1">
      <alignment horizontal="left" vertical="center" wrapText="1" indent="1"/>
    </xf>
    <xf numFmtId="0" fontId="109" fillId="0" borderId="30" xfId="9" applyFont="1" applyFill="1" applyBorder="1" applyAlignment="1">
      <alignment horizontal="left" vertical="center" wrapText="1" indent="1"/>
    </xf>
    <xf numFmtId="0" fontId="12" fillId="6" borderId="18" xfId="7" applyFont="1" applyFill="1" applyBorder="1" applyAlignment="1" applyProtection="1">
      <alignment horizontal="center" vertical="center" wrapText="1"/>
      <protection locked="0"/>
    </xf>
    <xf numFmtId="0" fontId="12" fillId="6" borderId="24" xfId="7" applyFont="1" applyFill="1" applyBorder="1" applyAlignment="1" applyProtection="1">
      <alignment horizontal="center" vertical="center" wrapText="1"/>
      <protection locked="0"/>
    </xf>
    <xf numFmtId="0" fontId="12" fillId="7" borderId="19" xfId="7" applyFont="1" applyFill="1" applyBorder="1" applyAlignment="1" applyProtection="1">
      <alignment horizontal="center" vertical="center" wrapText="1"/>
      <protection locked="0"/>
    </xf>
    <xf numFmtId="0" fontId="12" fillId="7" borderId="20" xfId="7" applyFont="1" applyFill="1" applyBorder="1" applyAlignment="1" applyProtection="1">
      <alignment horizontal="center" vertical="center" wrapText="1"/>
      <protection locked="0"/>
    </xf>
    <xf numFmtId="0" fontId="12" fillId="6" borderId="17" xfId="6" applyFont="1" applyFill="1" applyBorder="1" applyAlignment="1" applyProtection="1">
      <alignment horizontal="center" vertical="center" wrapText="1"/>
      <protection locked="0"/>
    </xf>
    <xf numFmtId="0" fontId="12" fillId="6" borderId="23" xfId="6" applyFont="1" applyFill="1" applyBorder="1" applyAlignment="1" applyProtection="1">
      <alignment horizontal="center" vertical="center" wrapText="1"/>
      <protection locked="0"/>
    </xf>
    <xf numFmtId="0" fontId="12" fillId="6" borderId="17" xfId="7" applyFont="1" applyFill="1" applyBorder="1" applyAlignment="1" applyProtection="1">
      <alignment horizontal="center" vertical="center" wrapText="1"/>
      <protection locked="0"/>
    </xf>
    <xf numFmtId="0" fontId="12" fillId="6" borderId="23" xfId="7" applyFont="1" applyFill="1" applyBorder="1" applyAlignment="1" applyProtection="1">
      <alignment horizontal="center" vertical="center" wrapText="1"/>
      <protection locked="0"/>
    </xf>
    <xf numFmtId="0" fontId="14" fillId="6" borderId="17" xfId="7" applyFont="1" applyFill="1" applyBorder="1" applyAlignment="1" applyProtection="1">
      <alignment horizontal="center" vertical="center" wrapText="1"/>
      <protection locked="0"/>
    </xf>
    <xf numFmtId="0" fontId="10" fillId="3" borderId="9" xfId="5" applyFont="1" applyFill="1" applyBorder="1" applyAlignment="1">
      <alignment horizontal="center" vertical="center" wrapText="1"/>
    </xf>
    <xf numFmtId="0" fontId="10" fillId="3" borderId="10" xfId="5" applyFont="1" applyFill="1" applyBorder="1" applyAlignment="1">
      <alignment horizontal="center" vertical="center" wrapText="1"/>
    </xf>
    <xf numFmtId="0" fontId="10" fillId="3" borderId="11" xfId="5" applyFont="1" applyFill="1" applyBorder="1" applyAlignment="1">
      <alignment horizontal="center" vertical="center" wrapText="1"/>
    </xf>
    <xf numFmtId="0" fontId="11" fillId="4" borderId="12" xfId="5" applyFont="1" applyFill="1" applyBorder="1" applyAlignment="1">
      <alignment horizontal="center" vertical="center" wrapText="1"/>
    </xf>
    <xf numFmtId="0" fontId="11" fillId="4" borderId="13" xfId="5" applyFont="1" applyFill="1" applyBorder="1" applyAlignment="1">
      <alignment horizontal="center" vertical="center" wrapText="1"/>
    </xf>
    <xf numFmtId="0" fontId="11" fillId="5" borderId="14" xfId="5" applyFont="1" applyFill="1" applyBorder="1" applyAlignment="1">
      <alignment horizontal="center" vertical="center" wrapText="1"/>
    </xf>
    <xf numFmtId="0" fontId="11" fillId="5" borderId="13" xfId="5" applyFont="1" applyFill="1" applyBorder="1" applyAlignment="1">
      <alignment horizontal="center" vertical="center" wrapText="1"/>
    </xf>
    <xf numFmtId="0" fontId="11" fillId="5" borderId="15" xfId="5" applyFont="1" applyFill="1" applyBorder="1" applyAlignment="1">
      <alignment horizontal="center" vertical="center" wrapText="1"/>
    </xf>
    <xf numFmtId="0" fontId="12" fillId="6" borderId="16" xfId="6" applyFont="1" applyFill="1" applyBorder="1" applyAlignment="1" applyProtection="1">
      <alignment horizontal="center" vertical="center" textRotation="90" wrapText="1"/>
    </xf>
    <xf numFmtId="0" fontId="12" fillId="6" borderId="22" xfId="6" applyFont="1" applyFill="1" applyBorder="1" applyAlignment="1" applyProtection="1">
      <alignment horizontal="center" vertical="center" textRotation="90" wrapText="1"/>
    </xf>
    <xf numFmtId="0" fontId="12" fillId="7" borderId="20" xfId="8" applyFont="1" applyFill="1" applyBorder="1" applyAlignment="1" applyProtection="1">
      <alignment horizontal="center" vertical="center" wrapText="1"/>
      <protection locked="0"/>
    </xf>
    <xf numFmtId="0" fontId="12" fillId="7" borderId="21" xfId="7" applyFont="1" applyFill="1" applyBorder="1" applyAlignment="1" applyProtection="1">
      <alignment horizontal="center" vertical="center" wrapText="1"/>
      <protection locked="0"/>
    </xf>
    <xf numFmtId="0" fontId="12" fillId="7" borderId="27" xfId="7" applyFont="1" applyFill="1" applyBorder="1" applyAlignment="1" applyProtection="1">
      <alignment horizontal="center" vertical="center" wrapText="1"/>
      <protection locked="0"/>
    </xf>
    <xf numFmtId="0" fontId="12" fillId="7" borderId="26" xfId="7" applyFont="1" applyFill="1" applyBorder="1" applyAlignment="1" applyProtection="1">
      <alignment horizontal="center" vertical="center" wrapText="1"/>
      <protection locked="0"/>
    </xf>
    <xf numFmtId="0" fontId="12" fillId="7" borderId="20" xfId="0" applyFont="1" applyFill="1" applyBorder="1" applyAlignment="1" applyProtection="1">
      <alignment horizontal="center" vertical="center" wrapText="1"/>
      <protection locked="0"/>
    </xf>
    <xf numFmtId="0" fontId="7" fillId="0" borderId="4"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5" xfId="2" applyFont="1" applyFill="1" applyBorder="1" applyAlignment="1">
      <alignment horizontal="center" vertical="center"/>
    </xf>
    <xf numFmtId="0" fontId="18" fillId="2" borderId="59" xfId="3" applyFont="1" applyFill="1" applyBorder="1" applyAlignment="1">
      <alignment horizontal="center" vertical="center" textRotation="90" wrapText="1"/>
    </xf>
    <xf numFmtId="0" fontId="18" fillId="4" borderId="298" xfId="3" applyFont="1" applyFill="1" applyBorder="1" applyAlignment="1">
      <alignment horizontal="center" vertical="center" textRotation="90" wrapText="1"/>
    </xf>
    <xf numFmtId="0" fontId="18" fillId="4" borderId="36" xfId="3" applyFont="1" applyFill="1" applyBorder="1" applyAlignment="1">
      <alignment horizontal="center" vertical="center" textRotation="90" wrapText="1"/>
    </xf>
    <xf numFmtId="0" fontId="18" fillId="4" borderId="51" xfId="3" applyFont="1" applyFill="1" applyBorder="1" applyAlignment="1">
      <alignment horizontal="center" vertical="center" textRotation="90" wrapText="1"/>
    </xf>
    <xf numFmtId="0" fontId="18" fillId="12" borderId="209" xfId="0" applyFont="1" applyFill="1" applyBorder="1" applyAlignment="1">
      <alignment horizontal="center" vertical="center" textRotation="90" wrapText="1"/>
    </xf>
    <xf numFmtId="0" fontId="18" fillId="12" borderId="211" xfId="0" applyFont="1" applyFill="1" applyBorder="1" applyAlignment="1">
      <alignment horizontal="center" vertical="center" textRotation="90" wrapText="1"/>
    </xf>
    <xf numFmtId="0" fontId="18" fillId="12" borderId="207" xfId="0" applyFont="1" applyFill="1" applyBorder="1" applyAlignment="1">
      <alignment horizontal="center" vertical="center" textRotation="90" wrapText="1"/>
    </xf>
    <xf numFmtId="0" fontId="18" fillId="12" borderId="59" xfId="0" applyFont="1" applyFill="1" applyBorder="1" applyAlignment="1">
      <alignment horizontal="center" vertical="center" textRotation="90" wrapText="1"/>
    </xf>
    <xf numFmtId="0" fontId="18" fillId="12" borderId="60" xfId="0" applyFont="1" applyFill="1" applyBorder="1" applyAlignment="1">
      <alignment horizontal="center" vertical="center" textRotation="90" wrapText="1"/>
    </xf>
    <xf numFmtId="0" fontId="18" fillId="12" borderId="61" xfId="0" applyFont="1" applyFill="1" applyBorder="1" applyAlignment="1">
      <alignment horizontal="center" vertical="center" textRotation="90" wrapText="1"/>
    </xf>
    <xf numFmtId="0" fontId="18" fillId="12" borderId="311" xfId="0" applyFont="1" applyFill="1" applyBorder="1" applyAlignment="1">
      <alignment horizontal="center" vertical="center" textRotation="90" wrapText="1"/>
    </xf>
    <xf numFmtId="0" fontId="18" fillId="12" borderId="341" xfId="0" applyFont="1" applyFill="1" applyBorder="1" applyAlignment="1">
      <alignment horizontal="center" vertical="center" textRotation="90" wrapText="1"/>
    </xf>
    <xf numFmtId="0" fontId="18" fillId="12" borderId="241" xfId="0" applyFont="1" applyFill="1" applyBorder="1" applyAlignment="1">
      <alignment horizontal="center" vertical="center" textRotation="90" wrapText="1"/>
    </xf>
    <xf numFmtId="0" fontId="18" fillId="12" borderId="95" xfId="0" applyFont="1" applyFill="1" applyBorder="1" applyAlignment="1">
      <alignment horizontal="center" vertical="center" textRotation="90" wrapText="1"/>
    </xf>
    <xf numFmtId="1" fontId="61" fillId="0" borderId="139" xfId="0" applyNumberFormat="1" applyFont="1" applyBorder="1" applyAlignment="1">
      <alignment horizontal="center" vertical="center" wrapText="1"/>
    </xf>
    <xf numFmtId="0" fontId="29" fillId="0" borderId="147" xfId="0" applyFont="1" applyBorder="1" applyAlignment="1">
      <alignment horizontal="center" vertical="center"/>
    </xf>
    <xf numFmtId="0" fontId="29" fillId="0" borderId="143" xfId="0" applyFont="1" applyBorder="1" applyAlignment="1">
      <alignment horizontal="center" vertical="center"/>
    </xf>
    <xf numFmtId="0" fontId="61" fillId="0" borderId="139" xfId="0" applyFont="1" applyBorder="1" applyAlignment="1">
      <alignment horizontal="center" vertical="center"/>
    </xf>
    <xf numFmtId="0" fontId="21" fillId="0" borderId="139" xfId="0" applyFont="1" applyBorder="1" applyAlignment="1">
      <alignment horizontal="left" vertical="center" wrapText="1" indent="1"/>
    </xf>
    <xf numFmtId="0" fontId="21" fillId="0" borderId="147" xfId="0" applyFont="1" applyBorder="1" applyAlignment="1">
      <alignment horizontal="left" vertical="center" indent="1"/>
    </xf>
    <xf numFmtId="0" fontId="21" fillId="0" borderId="153" xfId="0" applyFont="1" applyBorder="1" applyAlignment="1">
      <alignment horizontal="left" vertical="center" indent="1"/>
    </xf>
    <xf numFmtId="0" fontId="21" fillId="0" borderId="141" xfId="0" applyFont="1" applyBorder="1" applyAlignment="1">
      <alignment horizontal="left" vertical="center" wrapText="1" indent="1"/>
    </xf>
    <xf numFmtId="0" fontId="21" fillId="0" borderId="148" xfId="0" applyFont="1" applyBorder="1" applyAlignment="1">
      <alignment horizontal="left" vertical="center" indent="1"/>
    </xf>
    <xf numFmtId="0" fontId="21" fillId="0" borderId="145" xfId="0" applyFont="1" applyBorder="1" applyAlignment="1">
      <alignment horizontal="left" vertical="center" indent="1"/>
    </xf>
    <xf numFmtId="0" fontId="19" fillId="0" borderId="138" xfId="0" applyFont="1" applyBorder="1" applyAlignment="1">
      <alignment horizontal="center" vertical="center"/>
    </xf>
    <xf numFmtId="0" fontId="19" fillId="0" borderId="146" xfId="0" applyFont="1" applyBorder="1" applyAlignment="1">
      <alignment horizontal="center" vertical="center"/>
    </xf>
    <xf numFmtId="0" fontId="19" fillId="0" borderId="152" xfId="0" applyFont="1" applyBorder="1" applyAlignment="1">
      <alignment horizontal="center" vertical="center"/>
    </xf>
    <xf numFmtId="0" fontId="20" fillId="0" borderId="139" xfId="0" applyFont="1" applyBorder="1" applyAlignment="1">
      <alignment horizontal="left" vertical="center" wrapText="1" indent="1"/>
    </xf>
    <xf numFmtId="0" fontId="20" fillId="0" borderId="147" xfId="0" applyFont="1" applyBorder="1" applyAlignment="1">
      <alignment horizontal="left" indent="1"/>
    </xf>
    <xf numFmtId="0" fontId="20" fillId="0" borderId="153" xfId="0" applyFont="1" applyBorder="1" applyAlignment="1">
      <alignment horizontal="left" indent="1"/>
    </xf>
    <xf numFmtId="0" fontId="21" fillId="0" borderId="140" xfId="0" applyFont="1" applyBorder="1" applyAlignment="1">
      <alignment horizontal="left" vertical="center" wrapText="1" indent="1"/>
    </xf>
    <xf numFmtId="0" fontId="21" fillId="0" borderId="139" xfId="0" applyFont="1" applyBorder="1" applyAlignment="1">
      <alignment horizontal="center" vertical="center" wrapText="1"/>
    </xf>
    <xf numFmtId="0" fontId="21" fillId="0" borderId="147" xfId="0" applyFont="1" applyBorder="1" applyAlignment="1">
      <alignment horizontal="center" vertical="center"/>
    </xf>
    <xf numFmtId="0" fontId="21" fillId="0" borderId="153" xfId="0" applyFont="1" applyBorder="1" applyAlignment="1">
      <alignment horizontal="center" vertical="center"/>
    </xf>
    <xf numFmtId="0" fontId="21" fillId="0" borderId="143" xfId="0" applyFont="1" applyBorder="1" applyAlignment="1">
      <alignment horizontal="left" vertical="center" indent="1"/>
    </xf>
    <xf numFmtId="39" fontId="29" fillId="0" borderId="140" xfId="0" applyNumberFormat="1" applyFont="1" applyBorder="1" applyAlignment="1">
      <alignment vertical="center"/>
    </xf>
    <xf numFmtId="39" fontId="29" fillId="0" borderId="147" xfId="0" applyNumberFormat="1" applyFont="1" applyBorder="1"/>
    <xf numFmtId="39" fontId="29" fillId="0" borderId="153" xfId="0" applyNumberFormat="1" applyFont="1" applyBorder="1"/>
    <xf numFmtId="39" fontId="33" fillId="0" borderId="261" xfId="0" applyNumberFormat="1" applyFont="1" applyBorder="1" applyAlignment="1">
      <alignment vertical="center"/>
    </xf>
    <xf numFmtId="39" fontId="29" fillId="0" borderId="214" xfId="0" applyNumberFormat="1" applyFont="1" applyBorder="1"/>
    <xf numFmtId="0" fontId="21" fillId="0" borderId="265" xfId="0" applyFont="1" applyBorder="1" applyAlignment="1">
      <alignment horizontal="left" vertical="center" wrapText="1" indent="1"/>
    </xf>
    <xf numFmtId="0" fontId="21" fillId="0" borderId="258" xfId="0" applyFont="1" applyBorder="1" applyAlignment="1">
      <alignment horizontal="left" vertical="center" indent="1"/>
    </xf>
    <xf numFmtId="0" fontId="21" fillId="0" borderId="335" xfId="0" applyFont="1" applyBorder="1" applyAlignment="1">
      <alignment horizontal="left" vertical="center" wrapText="1" indent="1"/>
    </xf>
    <xf numFmtId="0" fontId="21" fillId="0" borderId="200" xfId="0" applyFont="1" applyBorder="1" applyAlignment="1">
      <alignment horizontal="left" indent="1"/>
    </xf>
    <xf numFmtId="0" fontId="21" fillId="0" borderId="336" xfId="0" applyFont="1" applyBorder="1" applyAlignment="1">
      <alignment horizontal="left" indent="1"/>
    </xf>
    <xf numFmtId="0" fontId="19" fillId="0" borderId="157" xfId="0" applyFont="1" applyBorder="1" applyAlignment="1">
      <alignment horizontal="center" vertical="center"/>
    </xf>
    <xf numFmtId="0" fontId="20" fillId="0" borderId="140" xfId="0" applyFont="1" applyBorder="1" applyAlignment="1">
      <alignment horizontal="left" vertical="center" wrapText="1" indent="1"/>
    </xf>
    <xf numFmtId="0" fontId="21" fillId="0" borderId="140" xfId="0" applyFont="1" applyBorder="1" applyAlignment="1">
      <alignment horizontal="center" vertical="center" wrapText="1"/>
    </xf>
    <xf numFmtId="0" fontId="29" fillId="0" borderId="140" xfId="0" applyFont="1" applyBorder="1" applyAlignment="1">
      <alignment horizontal="center" vertical="center" wrapText="1"/>
    </xf>
    <xf numFmtId="0" fontId="29" fillId="0" borderId="153" xfId="0" applyFont="1" applyBorder="1" applyAlignment="1">
      <alignment horizontal="center" vertical="center"/>
    </xf>
    <xf numFmtId="0" fontId="21" fillId="0" borderId="147" xfId="0" applyFont="1" applyBorder="1" applyAlignment="1">
      <alignment horizontal="left" vertical="center" wrapText="1" indent="1"/>
    </xf>
    <xf numFmtId="0" fontId="21" fillId="0" borderId="158" xfId="0" applyFont="1" applyBorder="1" applyAlignment="1">
      <alignment horizontal="left" vertical="center" wrapText="1" indent="1"/>
    </xf>
    <xf numFmtId="0" fontId="21" fillId="0" borderId="162" xfId="0" applyFont="1" applyBorder="1" applyAlignment="1">
      <alignment horizontal="left" vertical="center" indent="1"/>
    </xf>
    <xf numFmtId="39" fontId="29" fillId="0" borderId="159" xfId="0" applyNumberFormat="1" applyFont="1" applyBorder="1" applyAlignment="1">
      <alignment vertical="center"/>
    </xf>
    <xf numFmtId="39" fontId="29" fillId="0" borderId="149" xfId="0" applyNumberFormat="1" applyFont="1" applyBorder="1"/>
    <xf numFmtId="39" fontId="29" fillId="0" borderId="163" xfId="0" applyNumberFormat="1" applyFont="1" applyBorder="1"/>
    <xf numFmtId="0" fontId="19" fillId="0" borderId="161" xfId="0" applyFont="1" applyBorder="1" applyAlignment="1">
      <alignment horizontal="center" vertical="center"/>
    </xf>
    <xf numFmtId="1" fontId="29" fillId="0" borderId="140" xfId="0" applyNumberFormat="1" applyFont="1" applyBorder="1" applyAlignment="1">
      <alignment horizontal="center" vertical="center" wrapText="1"/>
    </xf>
    <xf numFmtId="39" fontId="61" fillId="0" borderId="142" xfId="0" applyNumberFormat="1" applyFont="1" applyBorder="1" applyAlignment="1">
      <alignment vertical="center"/>
    </xf>
    <xf numFmtId="39" fontId="29" fillId="0" borderId="154" xfId="0" applyNumberFormat="1" applyFont="1" applyBorder="1"/>
    <xf numFmtId="39" fontId="61" fillId="0" borderId="139" xfId="0" applyNumberFormat="1" applyFont="1" applyBorder="1" applyAlignment="1">
      <alignment vertical="center"/>
    </xf>
    <xf numFmtId="39" fontId="29" fillId="0" borderId="143" xfId="0" applyNumberFormat="1" applyFont="1" applyBorder="1"/>
    <xf numFmtId="39" fontId="62" fillId="0" borderId="139" xfId="0" applyNumberFormat="1" applyFont="1" applyBorder="1" applyAlignment="1">
      <alignment vertical="center"/>
    </xf>
    <xf numFmtId="39" fontId="33" fillId="0" borderId="147" xfId="0" applyNumberFormat="1" applyFont="1" applyBorder="1" applyAlignment="1">
      <alignment vertical="center"/>
    </xf>
    <xf numFmtId="0" fontId="21" fillId="0" borderId="148" xfId="0" applyFont="1" applyBorder="1" applyAlignment="1">
      <alignment horizontal="left" vertical="center" wrapText="1" indent="1"/>
    </xf>
    <xf numFmtId="0" fontId="21" fillId="0" borderId="164" xfId="0" applyFont="1" applyBorder="1" applyAlignment="1">
      <alignment horizontal="left" vertical="center" wrapText="1" indent="1"/>
    </xf>
    <xf numFmtId="0" fontId="21" fillId="0" borderId="165" xfId="0" applyFont="1" applyBorder="1" applyAlignment="1">
      <alignment horizontal="left" vertical="center" indent="1"/>
    </xf>
    <xf numFmtId="0" fontId="21" fillId="0" borderId="166" xfId="0" applyFont="1" applyBorder="1" applyAlignment="1">
      <alignment horizontal="left" vertical="center" indent="1"/>
    </xf>
    <xf numFmtId="39" fontId="61" fillId="0" borderId="159" xfId="0" applyNumberFormat="1" applyFont="1" applyBorder="1" applyAlignment="1">
      <alignment vertical="center"/>
    </xf>
    <xf numFmtId="39" fontId="61" fillId="0" borderId="140" xfId="0" applyNumberFormat="1" applyFont="1" applyBorder="1" applyAlignment="1">
      <alignment vertical="center"/>
    </xf>
    <xf numFmtId="39" fontId="62" fillId="0" borderId="261" xfId="0" applyNumberFormat="1" applyFont="1" applyBorder="1" applyAlignment="1">
      <alignment vertical="center"/>
    </xf>
    <xf numFmtId="0" fontId="19" fillId="0" borderId="233" xfId="0" applyFont="1" applyBorder="1" applyAlignment="1">
      <alignment horizontal="center" vertical="center"/>
    </xf>
    <xf numFmtId="0" fontId="20" fillId="0" borderId="234" xfId="0" applyFont="1" applyBorder="1" applyAlignment="1">
      <alignment horizontal="left" indent="1"/>
    </xf>
    <xf numFmtId="0" fontId="21" fillId="0" borderId="234" xfId="0" applyFont="1" applyBorder="1" applyAlignment="1">
      <alignment horizontal="left" vertical="center" indent="1"/>
    </xf>
    <xf numFmtId="0" fontId="21" fillId="0" borderId="147" xfId="0" applyFont="1" applyBorder="1" applyAlignment="1">
      <alignment horizontal="center" vertical="center" wrapText="1"/>
    </xf>
    <xf numFmtId="0" fontId="21" fillId="0" borderId="234" xfId="0" applyFont="1" applyBorder="1" applyAlignment="1">
      <alignment horizontal="center" vertical="center"/>
    </xf>
    <xf numFmtId="39" fontId="61" fillId="0" borderId="149" xfId="0" applyNumberFormat="1" applyFont="1" applyBorder="1" applyAlignment="1">
      <alignment vertical="center"/>
    </xf>
    <xf numFmtId="39" fontId="29" fillId="0" borderId="213" xfId="0" applyNumberFormat="1" applyFont="1" applyBorder="1"/>
    <xf numFmtId="39" fontId="61" fillId="0" borderId="147" xfId="0" applyNumberFormat="1" applyFont="1" applyBorder="1" applyAlignment="1">
      <alignment vertical="center"/>
    </xf>
    <xf numFmtId="39" fontId="62" fillId="0" borderId="147" xfId="0" applyNumberFormat="1" applyFont="1" applyBorder="1" applyAlignment="1">
      <alignment vertical="center"/>
    </xf>
    <xf numFmtId="0" fontId="21" fillId="0" borderId="214" xfId="0" applyFont="1" applyBorder="1" applyAlignment="1">
      <alignment horizontal="left" vertical="center" indent="1"/>
    </xf>
    <xf numFmtId="1" fontId="29" fillId="0" borderId="147" xfId="0" applyNumberFormat="1" applyFont="1" applyBorder="1" applyAlignment="1">
      <alignment horizontal="center" vertical="center" wrapText="1"/>
    </xf>
    <xf numFmtId="0" fontId="29" fillId="0" borderId="214" xfId="0" applyFont="1" applyBorder="1" applyAlignment="1">
      <alignment horizontal="center" vertical="center"/>
    </xf>
    <xf numFmtId="0" fontId="29" fillId="0" borderId="147" xfId="0" applyFont="1" applyBorder="1" applyAlignment="1">
      <alignment horizontal="center" vertical="center" wrapText="1"/>
    </xf>
    <xf numFmtId="0" fontId="20" fillId="0" borderId="147" xfId="0" applyFont="1" applyBorder="1" applyAlignment="1">
      <alignment horizontal="left" vertical="center" wrapText="1" indent="1"/>
    </xf>
    <xf numFmtId="0" fontId="21" fillId="0" borderId="214" xfId="0" applyFont="1" applyBorder="1" applyAlignment="1">
      <alignment horizontal="center" vertical="center"/>
    </xf>
    <xf numFmtId="39" fontId="29" fillId="0" borderId="236" xfId="0" applyNumberFormat="1" applyFont="1" applyBorder="1"/>
    <xf numFmtId="39" fontId="29" fillId="0" borderId="234" xfId="0" applyNumberFormat="1" applyFont="1" applyBorder="1"/>
    <xf numFmtId="0" fontId="21" fillId="0" borderId="245" xfId="0" applyFont="1" applyBorder="1" applyAlignment="1">
      <alignment horizontal="left" vertical="center" indent="1"/>
    </xf>
    <xf numFmtId="1" fontId="61" fillId="0" borderId="147" xfId="0" applyNumberFormat="1" applyFont="1" applyBorder="1" applyAlignment="1">
      <alignment horizontal="center" vertical="center" wrapText="1"/>
    </xf>
    <xf numFmtId="0" fontId="29" fillId="0" borderId="234" xfId="0" applyFont="1" applyBorder="1" applyAlignment="1">
      <alignment horizontal="center" vertical="center"/>
    </xf>
    <xf numFmtId="0" fontId="61" fillId="0" borderId="147" xfId="0" applyFont="1" applyBorder="1" applyAlignment="1">
      <alignment horizontal="center" vertical="center" wrapText="1"/>
    </xf>
    <xf numFmtId="0" fontId="21" fillId="0" borderId="200" xfId="0" applyFont="1" applyBorder="1" applyAlignment="1">
      <alignment horizontal="left" vertical="center" wrapText="1" indent="1"/>
    </xf>
    <xf numFmtId="0" fontId="21" fillId="0" borderId="201" xfId="0" applyFont="1" applyBorder="1" applyAlignment="1">
      <alignment horizontal="left" indent="1"/>
    </xf>
    <xf numFmtId="0" fontId="21" fillId="0" borderId="200" xfId="0" applyFont="1" applyBorder="1" applyAlignment="1">
      <alignment horizontal="left" vertical="center" indent="1"/>
    </xf>
    <xf numFmtId="0" fontId="21" fillId="0" borderId="201" xfId="0" applyFont="1" applyBorder="1" applyAlignment="1">
      <alignment horizontal="left" vertical="center" indent="1"/>
    </xf>
    <xf numFmtId="0" fontId="21" fillId="0" borderId="186" xfId="0" applyFont="1" applyBorder="1" applyAlignment="1">
      <alignment horizontal="left" indent="1"/>
    </xf>
    <xf numFmtId="0" fontId="21" fillId="0" borderId="177" xfId="0" applyFont="1" applyBorder="1" applyAlignment="1">
      <alignment horizontal="left" vertical="center" wrapText="1" indent="1"/>
    </xf>
    <xf numFmtId="0" fontId="35" fillId="12" borderId="136" xfId="0" applyFont="1" applyFill="1" applyBorder="1" applyAlignment="1">
      <alignment horizontal="left" vertical="center" indent="1"/>
    </xf>
    <xf numFmtId="0" fontId="29" fillId="0" borderId="136" xfId="0" applyFont="1" applyBorder="1" applyAlignment="1">
      <alignment horizontal="left" indent="1"/>
    </xf>
    <xf numFmtId="0" fontId="35" fillId="12" borderId="320" xfId="0" applyFont="1" applyFill="1" applyBorder="1" applyAlignment="1">
      <alignment horizontal="left" vertical="center" indent="1"/>
    </xf>
    <xf numFmtId="0" fontId="62" fillId="12" borderId="308" xfId="0" applyFont="1" applyFill="1" applyBorder="1" applyAlignment="1">
      <alignment horizontal="center" vertical="center"/>
    </xf>
    <xf numFmtId="0" fontId="29" fillId="0" borderId="13" xfId="0" applyFont="1" applyBorder="1"/>
    <xf numFmtId="0" fontId="29" fillId="0" borderId="15" xfId="0" applyFont="1" applyBorder="1"/>
    <xf numFmtId="0" fontId="21" fillId="0" borderId="199" xfId="0" applyFont="1" applyBorder="1" applyAlignment="1">
      <alignment horizontal="left" vertical="center" wrapText="1" indent="1"/>
    </xf>
    <xf numFmtId="39" fontId="33" fillId="0" borderId="140" xfId="0" applyNumberFormat="1" applyFont="1" applyBorder="1" applyAlignment="1">
      <alignment vertical="center"/>
    </xf>
    <xf numFmtId="39" fontId="29" fillId="0" borderId="140" xfId="0" applyNumberFormat="1" applyFont="1" applyBorder="1" applyAlignment="1">
      <alignment horizontal="right" vertical="center"/>
    </xf>
    <xf numFmtId="39" fontId="29" fillId="0" borderId="147" xfId="0" applyNumberFormat="1" applyFont="1" applyBorder="1" applyAlignment="1">
      <alignment horizontal="right"/>
    </xf>
    <xf numFmtId="39" fontId="29" fillId="0" borderId="159" xfId="0" applyNumberFormat="1" applyFont="1" applyBorder="1" applyAlignment="1">
      <alignment horizontal="right" vertical="center"/>
    </xf>
    <xf numFmtId="39" fontId="29" fillId="0" borderId="149" xfId="0" applyNumberFormat="1" applyFont="1" applyBorder="1" applyAlignment="1">
      <alignment horizontal="right"/>
    </xf>
    <xf numFmtId="0" fontId="19" fillId="0" borderId="170" xfId="0" applyFont="1" applyBorder="1" applyAlignment="1">
      <alignment horizontal="center" vertical="center"/>
    </xf>
    <xf numFmtId="0" fontId="20" fillId="0" borderId="171" xfId="0" applyFont="1" applyBorder="1" applyAlignment="1">
      <alignment horizontal="left" indent="1"/>
    </xf>
    <xf numFmtId="0" fontId="21" fillId="0" borderId="171" xfId="0" applyFont="1" applyBorder="1" applyAlignment="1">
      <alignment horizontal="left" vertical="center" indent="1"/>
    </xf>
    <xf numFmtId="0" fontId="21" fillId="0" borderId="171" xfId="0" applyFont="1" applyBorder="1" applyAlignment="1">
      <alignment horizontal="center" vertical="center"/>
    </xf>
    <xf numFmtId="39" fontId="62" fillId="0" borderId="140" xfId="0" applyNumberFormat="1" applyFont="1" applyBorder="1" applyAlignment="1">
      <alignment vertical="center"/>
    </xf>
    <xf numFmtId="39" fontId="29" fillId="0" borderId="171" xfId="0" applyNumberFormat="1" applyFont="1" applyBorder="1"/>
    <xf numFmtId="0" fontId="21" fillId="0" borderId="172" xfId="0" applyFont="1" applyBorder="1" applyAlignment="1">
      <alignment horizontal="left" vertical="center" indent="1"/>
    </xf>
    <xf numFmtId="0" fontId="35" fillId="12" borderId="325" xfId="0" applyFont="1" applyFill="1" applyBorder="1" applyAlignment="1">
      <alignment horizontal="left" vertical="center" indent="1"/>
    </xf>
    <xf numFmtId="0" fontId="29" fillId="0" borderId="137" xfId="0" applyFont="1" applyBorder="1" applyAlignment="1">
      <alignment horizontal="left" indent="1"/>
    </xf>
    <xf numFmtId="0" fontId="21" fillId="0" borderId="180" xfId="0" applyFont="1" applyBorder="1" applyAlignment="1">
      <alignment horizontal="left" vertical="center" indent="1"/>
    </xf>
    <xf numFmtId="39" fontId="29" fillId="0" borderId="173" xfId="0" applyNumberFormat="1" applyFont="1" applyBorder="1"/>
    <xf numFmtId="1" fontId="61" fillId="0" borderId="140" xfId="0" applyNumberFormat="1" applyFont="1" applyBorder="1" applyAlignment="1">
      <alignment horizontal="center" vertical="center" wrapText="1"/>
    </xf>
    <xf numFmtId="0" fontId="29" fillId="0" borderId="171" xfId="0" applyFont="1" applyBorder="1" applyAlignment="1">
      <alignment horizontal="center" vertical="center"/>
    </xf>
    <xf numFmtId="0" fontId="61" fillId="0" borderId="140" xfId="0" applyFont="1" applyBorder="1" applyAlignment="1">
      <alignment horizontal="center" vertical="center" wrapText="1"/>
    </xf>
    <xf numFmtId="39" fontId="33" fillId="0" borderId="139" xfId="0" applyNumberFormat="1" applyFont="1" applyBorder="1" applyAlignment="1">
      <alignment vertical="center"/>
    </xf>
    <xf numFmtId="0" fontId="21" fillId="0" borderId="208" xfId="0" applyFont="1" applyBorder="1" applyAlignment="1">
      <alignment horizontal="left" vertical="center" wrapText="1" indent="1"/>
    </xf>
    <xf numFmtId="0" fontId="21" fillId="0" borderId="208" xfId="0" applyFont="1" applyBorder="1" applyAlignment="1">
      <alignment horizontal="left" indent="1"/>
    </xf>
    <xf numFmtId="0" fontId="21" fillId="0" borderId="216" xfId="0" applyFont="1" applyBorder="1" applyAlignment="1">
      <alignment horizontal="left" indent="1"/>
    </xf>
    <xf numFmtId="39" fontId="29" fillId="0" borderId="142" xfId="0" applyNumberFormat="1" applyFont="1" applyBorder="1" applyAlignment="1">
      <alignment vertical="center"/>
    </xf>
    <xf numFmtId="39" fontId="29" fillId="0" borderId="139" xfId="0" applyNumberFormat="1" applyFont="1" applyBorder="1" applyAlignment="1">
      <alignment vertical="center"/>
    </xf>
    <xf numFmtId="1" fontId="29" fillId="0" borderId="139" xfId="0" applyNumberFormat="1" applyFont="1" applyBorder="1" applyAlignment="1">
      <alignment horizontal="center" vertical="center" wrapText="1"/>
    </xf>
    <xf numFmtId="0" fontId="29" fillId="0" borderId="139" xfId="0" applyFont="1" applyBorder="1" applyAlignment="1">
      <alignment horizontal="center" vertical="center"/>
    </xf>
    <xf numFmtId="0" fontId="21" fillId="0" borderId="206" xfId="0" applyFont="1" applyBorder="1" applyAlignment="1">
      <alignment horizontal="left" vertical="center" wrapText="1" indent="1"/>
    </xf>
    <xf numFmtId="0" fontId="21" fillId="0" borderId="312" xfId="0" applyFont="1" applyBorder="1" applyAlignment="1">
      <alignment horizontal="left" indent="1"/>
    </xf>
    <xf numFmtId="3" fontId="29" fillId="0" borderId="140" xfId="0" applyNumberFormat="1" applyFont="1" applyBorder="1" applyAlignment="1">
      <alignment horizontal="center" vertical="center" wrapText="1"/>
    </xf>
    <xf numFmtId="3" fontId="29" fillId="0" borderId="147" xfId="0" applyNumberFormat="1" applyFont="1" applyBorder="1" applyAlignment="1">
      <alignment horizontal="center" vertical="center"/>
    </xf>
    <xf numFmtId="0" fontId="29" fillId="0" borderId="140" xfId="0" applyFont="1" applyBorder="1" applyAlignment="1">
      <alignment horizontal="center" vertical="center"/>
    </xf>
    <xf numFmtId="39" fontId="61" fillId="13" borderId="139" xfId="0" applyNumberFormat="1" applyFont="1" applyFill="1" applyBorder="1" applyAlignment="1">
      <alignment vertical="center"/>
    </xf>
    <xf numFmtId="39" fontId="62" fillId="13" borderId="139" xfId="0" applyNumberFormat="1" applyFont="1" applyFill="1" applyBorder="1" applyAlignment="1">
      <alignment vertical="center"/>
    </xf>
    <xf numFmtId="0" fontId="21" fillId="13" borderId="141" xfId="0" applyFont="1" applyFill="1" applyBorder="1" applyAlignment="1">
      <alignment horizontal="left" vertical="center" wrapText="1" indent="1"/>
    </xf>
    <xf numFmtId="0" fontId="21" fillId="13" borderId="242" xfId="0" applyFont="1" applyFill="1" applyBorder="1" applyAlignment="1">
      <alignment horizontal="left" vertical="center" wrapText="1" indent="1"/>
    </xf>
    <xf numFmtId="0" fontId="21" fillId="13" borderId="140" xfId="0" applyFont="1" applyFill="1" applyBorder="1" applyAlignment="1">
      <alignment horizontal="left" vertical="center" wrapText="1" indent="1"/>
    </xf>
    <xf numFmtId="0" fontId="29" fillId="13" borderId="139" xfId="0" applyFont="1" applyFill="1" applyBorder="1" applyAlignment="1">
      <alignment horizontal="center" vertical="center" wrapText="1"/>
    </xf>
    <xf numFmtId="0" fontId="21" fillId="13" borderId="139" xfId="0" applyFont="1" applyFill="1" applyBorder="1" applyAlignment="1">
      <alignment horizontal="left" vertical="center" wrapText="1" indent="1"/>
    </xf>
    <xf numFmtId="0" fontId="21" fillId="13" borderId="177" xfId="0" applyFont="1" applyFill="1" applyBorder="1" applyAlignment="1">
      <alignment horizontal="left" vertical="center" wrapText="1" indent="1"/>
    </xf>
    <xf numFmtId="39" fontId="61" fillId="13" borderId="142" xfId="0" applyNumberFormat="1" applyFont="1" applyFill="1" applyBorder="1" applyAlignment="1">
      <alignment vertical="center"/>
    </xf>
    <xf numFmtId="1" fontId="29" fillId="13" borderId="139" xfId="0" applyNumberFormat="1" applyFont="1" applyFill="1" applyBorder="1" applyAlignment="1">
      <alignment horizontal="center" vertical="center" wrapText="1"/>
    </xf>
    <xf numFmtId="0" fontId="21" fillId="0" borderId="238" xfId="0" applyFont="1" applyBorder="1" applyAlignment="1">
      <alignment horizontal="left" indent="1"/>
    </xf>
    <xf numFmtId="0" fontId="62" fillId="12" borderId="136" xfId="0" applyFont="1" applyFill="1" applyBorder="1" applyAlignment="1">
      <alignment horizontal="center" vertical="center"/>
    </xf>
    <xf numFmtId="0" fontId="29" fillId="0" borderId="136" xfId="0" applyFont="1" applyBorder="1"/>
    <xf numFmtId="0" fontId="29" fillId="0" borderId="313" xfId="0" applyFont="1" applyBorder="1"/>
    <xf numFmtId="0" fontId="19" fillId="13" borderId="138" xfId="0" applyFont="1" applyFill="1" applyBorder="1" applyAlignment="1">
      <alignment horizontal="center" vertical="center"/>
    </xf>
    <xf numFmtId="0" fontId="20" fillId="13" borderId="139" xfId="0" applyFont="1" applyFill="1" applyBorder="1" applyAlignment="1">
      <alignment horizontal="left" vertical="center" wrapText="1" indent="1"/>
    </xf>
    <xf numFmtId="0" fontId="21" fillId="13" borderId="139" xfId="0" applyFont="1" applyFill="1" applyBorder="1" applyAlignment="1">
      <alignment horizontal="center" vertical="center" wrapText="1"/>
    </xf>
    <xf numFmtId="0" fontId="21" fillId="0" borderId="235" xfId="0" applyFont="1" applyBorder="1" applyAlignment="1">
      <alignment horizontal="left" vertical="center" indent="1"/>
    </xf>
    <xf numFmtId="3" fontId="29" fillId="0" borderId="234" xfId="0" applyNumberFormat="1" applyFont="1" applyBorder="1" applyAlignment="1">
      <alignment horizontal="center" vertical="center"/>
    </xf>
    <xf numFmtId="1" fontId="29" fillId="13" borderId="140" xfId="0" applyNumberFormat="1" applyFont="1" applyFill="1" applyBorder="1" applyAlignment="1">
      <alignment horizontal="center" vertical="center" wrapText="1"/>
    </xf>
    <xf numFmtId="0" fontId="29" fillId="13" borderId="140" xfId="0" applyFont="1" applyFill="1" applyBorder="1" applyAlignment="1">
      <alignment horizontal="center" vertical="center" wrapText="1"/>
    </xf>
    <xf numFmtId="0" fontId="21" fillId="13" borderId="164" xfId="0" applyFont="1" applyFill="1" applyBorder="1" applyAlignment="1">
      <alignment horizontal="left" vertical="center" wrapText="1" indent="1"/>
    </xf>
    <xf numFmtId="0" fontId="21" fillId="13" borderId="158" xfId="0" applyFont="1" applyFill="1" applyBorder="1" applyAlignment="1">
      <alignment horizontal="left" vertical="center" wrapText="1" indent="1"/>
    </xf>
    <xf numFmtId="0" fontId="19" fillId="13" borderId="157" xfId="0" applyFont="1" applyFill="1" applyBorder="1" applyAlignment="1">
      <alignment horizontal="center" vertical="center"/>
    </xf>
    <xf numFmtId="0" fontId="20" fillId="13" borderId="140" xfId="0" applyFont="1" applyFill="1" applyBorder="1" applyAlignment="1">
      <alignment horizontal="left" vertical="center" wrapText="1" indent="1"/>
    </xf>
    <xf numFmtId="0" fontId="21" fillId="13" borderId="140" xfId="0" applyFont="1" applyFill="1" applyBorder="1" applyAlignment="1">
      <alignment horizontal="center" vertical="center" wrapText="1"/>
    </xf>
    <xf numFmtId="39" fontId="29" fillId="13" borderId="159" xfId="0" applyNumberFormat="1" applyFont="1" applyFill="1" applyBorder="1" applyAlignment="1">
      <alignment vertical="center"/>
    </xf>
    <xf numFmtId="39" fontId="29" fillId="13" borderId="140" xfId="0" applyNumberFormat="1" applyFont="1" applyFill="1" applyBorder="1" applyAlignment="1">
      <alignment vertical="center"/>
    </xf>
    <xf numFmtId="39" fontId="33" fillId="13" borderId="147" xfId="0" applyNumberFormat="1" applyFont="1" applyFill="1" applyBorder="1" applyAlignment="1">
      <alignment vertical="center"/>
    </xf>
    <xf numFmtId="39" fontId="61" fillId="13" borderId="140" xfId="0" applyNumberFormat="1" applyFont="1" applyFill="1" applyBorder="1" applyAlignment="1">
      <alignment vertical="center"/>
    </xf>
    <xf numFmtId="39" fontId="62" fillId="13" borderId="140" xfId="0" applyNumberFormat="1" applyFont="1" applyFill="1" applyBorder="1" applyAlignment="1">
      <alignment vertical="center"/>
    </xf>
    <xf numFmtId="39" fontId="61" fillId="13" borderId="159" xfId="0" applyNumberFormat="1" applyFont="1" applyFill="1" applyBorder="1" applyAlignment="1">
      <alignment vertical="center"/>
    </xf>
    <xf numFmtId="39" fontId="33" fillId="13" borderId="140" xfId="0" applyNumberFormat="1" applyFont="1" applyFill="1" applyBorder="1" applyAlignment="1">
      <alignment vertical="center"/>
    </xf>
    <xf numFmtId="1" fontId="61" fillId="13" borderId="140" xfId="0" applyNumberFormat="1" applyFont="1" applyFill="1" applyBorder="1" applyAlignment="1">
      <alignment horizontal="center" vertical="center" wrapText="1"/>
    </xf>
    <xf numFmtId="0" fontId="61" fillId="13" borderId="140" xfId="0" applyFont="1" applyFill="1" applyBorder="1" applyAlignment="1">
      <alignment horizontal="center" vertical="center" wrapText="1"/>
    </xf>
    <xf numFmtId="0" fontId="21" fillId="8" borderId="105" xfId="9" applyFont="1" applyFill="1" applyBorder="1" applyAlignment="1">
      <alignment horizontal="left" vertical="center" wrapText="1" indent="1"/>
    </xf>
    <xf numFmtId="0" fontId="21" fillId="8" borderId="54" xfId="9" applyFont="1" applyFill="1" applyBorder="1" applyAlignment="1">
      <alignment horizontal="left" vertical="center" wrapText="1" indent="1"/>
    </xf>
    <xf numFmtId="0" fontId="21" fillId="8" borderId="92" xfId="9" applyFont="1" applyFill="1" applyBorder="1" applyAlignment="1">
      <alignment horizontal="left" vertical="center" wrapText="1" indent="1"/>
    </xf>
    <xf numFmtId="1" fontId="61" fillId="13" borderId="139" xfId="0" applyNumberFormat="1" applyFont="1" applyFill="1" applyBorder="1" applyAlignment="1">
      <alignment horizontal="center" vertical="center" wrapText="1"/>
    </xf>
    <xf numFmtId="0" fontId="61" fillId="13" borderId="139" xfId="0" applyFont="1" applyFill="1" applyBorder="1" applyAlignment="1">
      <alignment horizontal="center" vertical="center"/>
    </xf>
    <xf numFmtId="0" fontId="21" fillId="8" borderId="265" xfId="9" applyFont="1" applyFill="1" applyBorder="1" applyAlignment="1">
      <alignment horizontal="left" vertical="center" wrapText="1" indent="1"/>
    </xf>
    <xf numFmtId="0" fontId="21" fillId="8" borderId="148" xfId="9" applyFont="1" applyFill="1" applyBorder="1" applyAlignment="1">
      <alignment horizontal="left" vertical="center" wrapText="1" indent="1"/>
    </xf>
    <xf numFmtId="0" fontId="21" fillId="8" borderId="258" xfId="9" applyFont="1" applyFill="1" applyBorder="1" applyAlignment="1">
      <alignment horizontal="left" vertical="center" wrapText="1" indent="1"/>
    </xf>
    <xf numFmtId="0" fontId="21" fillId="13" borderId="244" xfId="0" applyFont="1" applyFill="1" applyBorder="1" applyAlignment="1">
      <alignment horizontal="left" vertical="center" wrapText="1" indent="1"/>
    </xf>
    <xf numFmtId="0" fontId="21" fillId="13" borderId="206" xfId="0" applyFont="1" applyFill="1" applyBorder="1" applyAlignment="1">
      <alignment horizontal="left" vertical="center" wrapText="1" indent="1"/>
    </xf>
    <xf numFmtId="39" fontId="29" fillId="13" borderId="147" xfId="0" applyNumberFormat="1" applyFont="1" applyFill="1" applyBorder="1" applyAlignment="1">
      <alignment vertical="center"/>
    </xf>
    <xf numFmtId="0" fontId="21" fillId="8" borderId="97" xfId="9" applyFont="1" applyFill="1" applyBorder="1" applyAlignment="1">
      <alignment horizontal="left" vertical="center" wrapText="1" indent="1"/>
    </xf>
    <xf numFmtId="0" fontId="21" fillId="13" borderId="208" xfId="0" applyFont="1" applyFill="1" applyBorder="1" applyAlignment="1">
      <alignment horizontal="left" vertical="center" wrapText="1" indent="1"/>
    </xf>
    <xf numFmtId="0" fontId="21" fillId="0" borderId="242" xfId="0" applyFont="1" applyBorder="1" applyAlignment="1">
      <alignment horizontal="left" vertical="center" wrapText="1" indent="1"/>
    </xf>
    <xf numFmtId="0" fontId="62" fillId="12" borderId="182" xfId="0" applyFont="1" applyFill="1" applyBorder="1" applyAlignment="1">
      <alignment horizontal="center" vertical="center"/>
    </xf>
    <xf numFmtId="0" fontId="29" fillId="0" borderId="137" xfId="0" applyFont="1" applyBorder="1"/>
    <xf numFmtId="0" fontId="29" fillId="0" borderId="314" xfId="0" applyFont="1" applyBorder="1"/>
    <xf numFmtId="0" fontId="21" fillId="0" borderId="244" xfId="0" applyFont="1" applyBorder="1" applyAlignment="1">
      <alignment horizontal="left" vertical="center" wrapText="1" indent="1"/>
    </xf>
    <xf numFmtId="0" fontId="21" fillId="13" borderId="147" xfId="0" applyFont="1" applyFill="1" applyBorder="1" applyAlignment="1">
      <alignment horizontal="center" vertical="center" wrapText="1"/>
    </xf>
    <xf numFmtId="0" fontId="21" fillId="8" borderId="141" xfId="9" applyFont="1" applyFill="1" applyBorder="1" applyAlignment="1">
      <alignment horizontal="left" vertical="center" wrapText="1" indent="1"/>
    </xf>
    <xf numFmtId="0" fontId="21" fillId="0" borderId="242" xfId="0" applyFont="1" applyFill="1" applyBorder="1" applyAlignment="1">
      <alignment horizontal="left" vertical="center" wrapText="1" indent="1"/>
    </xf>
    <xf numFmtId="0" fontId="21" fillId="0" borderId="208" xfId="0" applyFont="1" applyFill="1" applyBorder="1" applyAlignment="1">
      <alignment horizontal="left" indent="1"/>
    </xf>
    <xf numFmtId="0" fontId="21" fillId="0" borderId="216" xfId="0" applyFont="1" applyFill="1" applyBorder="1" applyAlignment="1">
      <alignment horizontal="left" indent="1"/>
    </xf>
    <xf numFmtId="0" fontId="21" fillId="13" borderId="147" xfId="0" applyFont="1" applyFill="1" applyBorder="1" applyAlignment="1">
      <alignment horizontal="left" vertical="center" wrapText="1" indent="1"/>
    </xf>
    <xf numFmtId="0" fontId="21" fillId="13" borderId="153" xfId="0" applyFont="1" applyFill="1" applyBorder="1" applyAlignment="1">
      <alignment horizontal="left" vertical="center" wrapText="1" indent="1"/>
    </xf>
    <xf numFmtId="0" fontId="21" fillId="0" borderId="208" xfId="0" applyFont="1" applyFill="1" applyBorder="1" applyAlignment="1">
      <alignment horizontal="left" vertical="center" wrapText="1" indent="1"/>
    </xf>
    <xf numFmtId="0" fontId="21" fillId="0" borderId="312" xfId="0" applyFont="1" applyFill="1" applyBorder="1" applyAlignment="1">
      <alignment horizontal="left" indent="1"/>
    </xf>
    <xf numFmtId="0" fontId="19" fillId="13" borderId="146" xfId="0" applyFont="1" applyFill="1" applyBorder="1" applyAlignment="1">
      <alignment horizontal="center" vertical="center"/>
    </xf>
    <xf numFmtId="0" fontId="20" fillId="13" borderId="147" xfId="0" applyFont="1" applyFill="1" applyBorder="1" applyAlignment="1">
      <alignment horizontal="left" vertical="center" wrapText="1" indent="1"/>
    </xf>
    <xf numFmtId="0" fontId="21" fillId="0" borderId="259" xfId="0" applyFont="1" applyBorder="1" applyAlignment="1">
      <alignment horizontal="left" vertical="center" indent="1"/>
    </xf>
    <xf numFmtId="0" fontId="19" fillId="0" borderId="257" xfId="0" applyFont="1" applyBorder="1" applyAlignment="1">
      <alignment horizontal="center" vertical="center"/>
    </xf>
    <xf numFmtId="0" fontId="20" fillId="0" borderId="214" xfId="0" applyFont="1" applyBorder="1" applyAlignment="1">
      <alignment horizontal="left" indent="1"/>
    </xf>
    <xf numFmtId="0" fontId="21" fillId="13" borderId="261" xfId="0" applyFont="1" applyFill="1" applyBorder="1" applyAlignment="1">
      <alignment horizontal="left" vertical="center" wrapText="1" indent="1"/>
    </xf>
    <xf numFmtId="0" fontId="21" fillId="13" borderId="266" xfId="0" applyFont="1" applyFill="1" applyBorder="1" applyAlignment="1">
      <alignment horizontal="left" vertical="center" wrapText="1" indent="1"/>
    </xf>
    <xf numFmtId="39" fontId="29" fillId="13" borderId="267" xfId="0" applyNumberFormat="1" applyFont="1" applyFill="1" applyBorder="1" applyAlignment="1">
      <alignment vertical="center"/>
    </xf>
    <xf numFmtId="39" fontId="29" fillId="13" borderId="261" xfId="0" applyNumberFormat="1" applyFont="1" applyFill="1" applyBorder="1" applyAlignment="1">
      <alignment vertical="center"/>
    </xf>
    <xf numFmtId="1" fontId="29" fillId="13" borderId="261" xfId="0" applyNumberFormat="1" applyFont="1" applyFill="1" applyBorder="1" applyAlignment="1">
      <alignment horizontal="center" vertical="center" wrapText="1"/>
    </xf>
    <xf numFmtId="0" fontId="29" fillId="13" borderId="261" xfId="0" applyFont="1" applyFill="1" applyBorder="1" applyAlignment="1">
      <alignment horizontal="center" vertical="center" wrapText="1"/>
    </xf>
    <xf numFmtId="39" fontId="61" fillId="13" borderId="149" xfId="0" applyNumberFormat="1" applyFont="1" applyFill="1" applyBorder="1" applyAlignment="1">
      <alignment vertical="center"/>
    </xf>
    <xf numFmtId="39" fontId="61" fillId="13" borderId="147" xfId="0" applyNumberFormat="1" applyFont="1" applyFill="1" applyBorder="1" applyAlignment="1">
      <alignment vertical="center"/>
    </xf>
    <xf numFmtId="39" fontId="62" fillId="13" borderId="147" xfId="0" applyNumberFormat="1" applyFont="1" applyFill="1" applyBorder="1" applyAlignment="1">
      <alignment vertical="center"/>
    </xf>
    <xf numFmtId="1" fontId="61" fillId="13" borderId="147" xfId="0" applyNumberFormat="1" applyFont="1" applyFill="1" applyBorder="1" applyAlignment="1">
      <alignment horizontal="center" vertical="center" wrapText="1"/>
    </xf>
    <xf numFmtId="0" fontId="61" fillId="13" borderId="147" xfId="0" applyFont="1" applyFill="1" applyBorder="1" applyAlignment="1">
      <alignment horizontal="center" vertical="center" wrapText="1"/>
    </xf>
    <xf numFmtId="39" fontId="33" fillId="13" borderId="261" xfId="0" applyNumberFormat="1" applyFont="1" applyFill="1" applyBorder="1" applyAlignment="1">
      <alignment vertical="center"/>
    </xf>
    <xf numFmtId="0" fontId="21" fillId="0" borderId="244" xfId="0" applyFont="1" applyFill="1" applyBorder="1" applyAlignment="1">
      <alignment horizontal="left" vertical="center" wrapText="1" indent="1"/>
    </xf>
    <xf numFmtId="0" fontId="21" fillId="0" borderId="238" xfId="0" applyFont="1" applyFill="1" applyBorder="1" applyAlignment="1">
      <alignment horizontal="left" indent="1"/>
    </xf>
    <xf numFmtId="0" fontId="21" fillId="8" borderId="86" xfId="9" applyFont="1" applyFill="1" applyBorder="1" applyAlignment="1">
      <alignment horizontal="left" vertical="center" wrapText="1" indent="1"/>
    </xf>
    <xf numFmtId="0" fontId="19" fillId="13" borderId="277" xfId="0" applyFont="1" applyFill="1" applyBorder="1" applyAlignment="1">
      <alignment horizontal="center" vertical="center"/>
    </xf>
    <xf numFmtId="0" fontId="19" fillId="0" borderId="278" xfId="0" applyFont="1" applyBorder="1" applyAlignment="1">
      <alignment horizontal="center" vertical="center"/>
    </xf>
    <xf numFmtId="0" fontId="20" fillId="13" borderId="280" xfId="0" applyFont="1" applyFill="1" applyBorder="1" applyAlignment="1">
      <alignment horizontal="left" vertical="center" wrapText="1" indent="1"/>
    </xf>
    <xf numFmtId="0" fontId="20" fillId="0" borderId="34" xfId="0" applyFont="1" applyBorder="1" applyAlignment="1">
      <alignment horizontal="left" indent="1"/>
    </xf>
    <xf numFmtId="0" fontId="21" fillId="13" borderId="280" xfId="0" applyFont="1" applyFill="1" applyBorder="1" applyAlignment="1">
      <alignment horizontal="left" vertical="center" wrapText="1" indent="1"/>
    </xf>
    <xf numFmtId="0" fontId="21" fillId="0" borderId="34" xfId="0" applyFont="1" applyBorder="1" applyAlignment="1">
      <alignment horizontal="left" vertical="center" indent="1"/>
    </xf>
    <xf numFmtId="0" fontId="21" fillId="13" borderId="280" xfId="0" applyFont="1" applyFill="1" applyBorder="1" applyAlignment="1">
      <alignment horizontal="center" vertical="center" wrapText="1"/>
    </xf>
    <xf numFmtId="0" fontId="21" fillId="0" borderId="34" xfId="0" applyFont="1" applyBorder="1" applyAlignment="1">
      <alignment horizontal="center" vertical="center"/>
    </xf>
    <xf numFmtId="0" fontId="65" fillId="0" borderId="139" xfId="0" applyFont="1" applyBorder="1" applyAlignment="1">
      <alignment horizontal="left" vertical="center" wrapText="1" indent="1"/>
    </xf>
    <xf numFmtId="0" fontId="21" fillId="13" borderId="279" xfId="0" applyFont="1" applyFill="1" applyBorder="1" applyAlignment="1">
      <alignment horizontal="left" vertical="center" wrapText="1" indent="1"/>
    </xf>
    <xf numFmtId="0" fontId="21" fillId="0" borderId="179" xfId="0" applyFont="1" applyBorder="1" applyAlignment="1">
      <alignment horizontal="left" vertical="center" indent="1"/>
    </xf>
    <xf numFmtId="39" fontId="35" fillId="12" borderId="320" xfId="0" applyNumberFormat="1" applyFont="1" applyFill="1" applyBorder="1" applyAlignment="1">
      <alignment horizontal="left" vertical="center" indent="1"/>
    </xf>
    <xf numFmtId="39" fontId="29" fillId="0" borderId="136" xfId="0" applyNumberFormat="1" applyFont="1" applyBorder="1" applyAlignment="1">
      <alignment horizontal="left" indent="1"/>
    </xf>
    <xf numFmtId="0" fontId="19" fillId="0" borderId="339" xfId="0" applyFont="1" applyBorder="1" applyAlignment="1">
      <alignment horizontal="center" vertical="center"/>
    </xf>
    <xf numFmtId="0" fontId="21" fillId="0" borderId="315" xfId="0" applyFont="1" applyBorder="1" applyAlignment="1">
      <alignment horizontal="left" vertical="center" wrapText="1" indent="1"/>
    </xf>
    <xf numFmtId="39" fontId="29" fillId="0" borderId="153" xfId="0" applyNumberFormat="1" applyFont="1" applyBorder="1" applyAlignment="1">
      <alignment horizontal="right"/>
    </xf>
    <xf numFmtId="0" fontId="61" fillId="0" borderId="140" xfId="0" applyFont="1" applyBorder="1" applyAlignment="1">
      <alignment horizontal="center" vertical="center"/>
    </xf>
    <xf numFmtId="0" fontId="65" fillId="0" borderId="140" xfId="0" applyFont="1" applyBorder="1" applyAlignment="1">
      <alignment horizontal="left" vertical="center" wrapText="1" indent="1"/>
    </xf>
    <xf numFmtId="0" fontId="21" fillId="0" borderId="54" xfId="0" applyFont="1" applyBorder="1" applyAlignment="1">
      <alignment horizontal="left" vertical="center" wrapText="1" indent="1"/>
    </xf>
    <xf numFmtId="0" fontId="21" fillId="0" borderId="54" xfId="0" applyFont="1" applyBorder="1" applyAlignment="1">
      <alignment horizontal="left" vertical="center" indent="1"/>
    </xf>
    <xf numFmtId="39" fontId="29" fillId="0" borderId="147" xfId="0" applyNumberFormat="1" applyFont="1" applyBorder="1" applyAlignment="1">
      <alignment vertical="center"/>
    </xf>
    <xf numFmtId="0" fontId="61" fillId="0" borderId="147" xfId="0" applyFont="1" applyBorder="1" applyAlignment="1">
      <alignment horizontal="center" vertical="center"/>
    </xf>
    <xf numFmtId="0" fontId="21" fillId="0" borderId="165" xfId="0" applyFont="1" applyBorder="1" applyAlignment="1">
      <alignment horizontal="left" vertical="center" wrapText="1" indent="1"/>
    </xf>
    <xf numFmtId="39" fontId="29" fillId="0" borderId="149" xfId="0" applyNumberFormat="1" applyFont="1" applyBorder="1" applyAlignment="1">
      <alignment vertical="center"/>
    </xf>
    <xf numFmtId="39" fontId="62" fillId="0" borderId="148" xfId="0" applyNumberFormat="1" applyFont="1" applyBorder="1" applyAlignment="1">
      <alignment vertical="center"/>
    </xf>
    <xf numFmtId="39" fontId="29" fillId="0" borderId="148" xfId="0" applyNumberFormat="1" applyFont="1" applyBorder="1"/>
    <xf numFmtId="39" fontId="62" fillId="0" borderId="265" xfId="0" applyNumberFormat="1" applyFont="1" applyBorder="1" applyAlignment="1">
      <alignment horizontal="right" vertical="center"/>
    </xf>
    <xf numFmtId="39" fontId="29" fillId="0" borderId="148" xfId="0" applyNumberFormat="1" applyFont="1" applyBorder="1" applyAlignment="1">
      <alignment horizontal="right"/>
    </xf>
    <xf numFmtId="39" fontId="29" fillId="0" borderId="258" xfId="0" applyNumberFormat="1" applyFont="1" applyBorder="1" applyAlignment="1">
      <alignment horizontal="right"/>
    </xf>
    <xf numFmtId="0" fontId="21" fillId="0" borderId="86" xfId="0" applyFont="1" applyBorder="1" applyAlignment="1">
      <alignment horizontal="left" vertical="center" wrapText="1" indent="1"/>
    </xf>
    <xf numFmtId="0" fontId="21" fillId="0" borderId="92" xfId="0" applyFont="1" applyBorder="1" applyAlignment="1">
      <alignment horizontal="left" vertical="center" indent="1"/>
    </xf>
    <xf numFmtId="39" fontId="29" fillId="0" borderId="163" xfId="0" applyNumberFormat="1" applyFont="1" applyBorder="1" applyAlignment="1">
      <alignment horizontal="right"/>
    </xf>
    <xf numFmtId="39" fontId="62" fillId="0" borderId="265" xfId="0" applyNumberFormat="1" applyFont="1" applyBorder="1" applyAlignment="1">
      <alignment vertical="center"/>
    </xf>
    <xf numFmtId="39" fontId="29" fillId="0" borderId="258" xfId="0" applyNumberFormat="1" applyFont="1" applyBorder="1"/>
    <xf numFmtId="4" fontId="69" fillId="11" borderId="334" xfId="0" applyNumberFormat="1" applyFont="1" applyFill="1" applyBorder="1" applyAlignment="1">
      <alignment horizontal="left" vertical="center" wrapText="1" indent="1"/>
    </xf>
    <xf numFmtId="0" fontId="57" fillId="0" borderId="319" xfId="0" applyFont="1" applyBorder="1" applyAlignment="1">
      <alignment horizontal="left" indent="1"/>
    </xf>
    <xf numFmtId="0" fontId="60" fillId="0" borderId="0" xfId="0" applyFont="1" applyBorder="1" applyAlignment="1">
      <alignment horizontal="center" vertical="center"/>
    </xf>
    <xf numFmtId="0" fontId="0" fillId="0" borderId="0" xfId="0" applyFont="1" applyBorder="1" applyAlignment="1"/>
    <xf numFmtId="39" fontId="29" fillId="0" borderId="172" xfId="0" applyNumberFormat="1" applyFont="1" applyBorder="1"/>
    <xf numFmtId="0" fontId="21" fillId="0" borderId="320" xfId="0" applyFont="1" applyBorder="1" applyAlignment="1">
      <alignment horizontal="left" vertical="center" indent="1"/>
    </xf>
    <xf numFmtId="0" fontId="21" fillId="0" borderId="313" xfId="0" applyFont="1" applyBorder="1" applyAlignment="1">
      <alignment horizontal="left" indent="1"/>
    </xf>
    <xf numFmtId="0" fontId="35" fillId="12" borderId="137" xfId="0" applyFont="1" applyFill="1" applyBorder="1" applyAlignment="1">
      <alignment horizontal="left" vertical="center" indent="1"/>
    </xf>
    <xf numFmtId="0" fontId="35" fillId="12" borderId="333" xfId="0" applyFont="1" applyFill="1" applyBorder="1" applyAlignment="1">
      <alignment horizontal="left" vertical="center" indent="1"/>
    </xf>
    <xf numFmtId="0" fontId="29" fillId="0" borderId="304" xfId="0" applyFont="1" applyBorder="1" applyAlignment="1">
      <alignment horizontal="left" indent="1"/>
    </xf>
    <xf numFmtId="0" fontId="62" fillId="12" borderId="306" xfId="0" applyFont="1" applyFill="1" applyBorder="1" applyAlignment="1">
      <alignment horizontal="center" vertical="center"/>
    </xf>
    <xf numFmtId="0" fontId="29" fillId="0" borderId="304" xfId="0" applyFont="1" applyBorder="1"/>
    <xf numFmtId="0" fontId="29" fillId="0" borderId="315" xfId="0" applyFont="1" applyBorder="1"/>
    <xf numFmtId="0" fontId="28" fillId="0" borderId="30" xfId="6" applyFont="1" applyFill="1" applyBorder="1" applyAlignment="1" applyProtection="1">
      <alignment horizontal="center" vertical="center" wrapText="1"/>
      <protection locked="0"/>
    </xf>
    <xf numFmtId="0" fontId="28" fillId="0" borderId="40" xfId="6" applyFont="1" applyFill="1" applyBorder="1" applyAlignment="1" applyProtection="1">
      <alignment horizontal="center" vertical="center" wrapText="1"/>
      <protection locked="0"/>
    </xf>
    <xf numFmtId="0" fontId="28" fillId="0" borderId="39" xfId="6" applyFont="1" applyFill="1" applyBorder="1" applyAlignment="1" applyProtection="1">
      <alignment horizontal="center" vertical="center" wrapText="1"/>
      <protection locked="0"/>
    </xf>
    <xf numFmtId="0" fontId="28" fillId="0" borderId="45" xfId="6" applyFont="1" applyFill="1" applyBorder="1" applyAlignment="1" applyProtection="1">
      <alignment horizontal="center" vertical="center" wrapText="1"/>
      <protection locked="0"/>
    </xf>
    <xf numFmtId="0" fontId="12" fillId="6" borderId="385" xfId="6" applyFont="1" applyFill="1" applyBorder="1" applyAlignment="1" applyProtection="1">
      <alignment horizontal="center" vertical="center" wrapText="1"/>
      <protection locked="0"/>
    </xf>
    <xf numFmtId="0" fontId="12" fillId="6" borderId="184" xfId="7" applyFont="1" applyFill="1" applyBorder="1" applyAlignment="1" applyProtection="1">
      <alignment horizontal="center" vertical="center" wrapText="1"/>
      <protection locked="0"/>
    </xf>
    <xf numFmtId="0" fontId="12" fillId="6" borderId="386" xfId="7" applyFont="1" applyFill="1" applyBorder="1" applyAlignment="1" applyProtection="1">
      <alignment horizontal="center" vertical="center" wrapText="1"/>
      <protection locked="0"/>
    </xf>
    <xf numFmtId="0" fontId="15" fillId="7" borderId="20" xfId="7" applyFont="1" applyFill="1" applyBorder="1" applyAlignment="1" applyProtection="1">
      <alignment horizontal="center" vertical="center" wrapText="1"/>
      <protection locked="0"/>
    </xf>
    <xf numFmtId="0" fontId="15" fillId="7" borderId="388" xfId="7" applyFont="1" applyFill="1" applyBorder="1" applyAlignment="1" applyProtection="1">
      <alignment horizontal="center" vertical="center" wrapText="1"/>
      <protection locked="0"/>
    </xf>
    <xf numFmtId="0" fontId="12" fillId="7" borderId="388" xfId="7" applyFont="1" applyFill="1" applyBorder="1" applyAlignment="1" applyProtection="1">
      <alignment horizontal="center" vertical="center" wrapText="1"/>
      <protection locked="0"/>
    </xf>
    <xf numFmtId="0" fontId="12" fillId="6" borderId="385" xfId="7" applyFont="1" applyFill="1" applyBorder="1" applyAlignment="1" applyProtection="1">
      <alignment horizontal="center" vertical="center" wrapText="1"/>
      <protection locked="0"/>
    </xf>
    <xf numFmtId="0" fontId="12" fillId="0" borderId="89" xfId="7" applyFont="1" applyFill="1" applyBorder="1" applyAlignment="1" applyProtection="1">
      <alignment horizontal="center" vertical="center" wrapText="1"/>
      <protection locked="0"/>
    </xf>
    <xf numFmtId="0" fontId="12" fillId="0" borderId="35" xfId="7" applyFont="1" applyFill="1" applyBorder="1" applyAlignment="1" applyProtection="1">
      <alignment horizontal="center" vertical="center" wrapText="1"/>
      <protection locked="0"/>
    </xf>
    <xf numFmtId="0" fontId="12" fillId="0" borderId="94" xfId="7" applyFont="1" applyFill="1" applyBorder="1" applyAlignment="1" applyProtection="1">
      <alignment horizontal="center" vertical="center" wrapText="1"/>
      <protection locked="0"/>
    </xf>
    <xf numFmtId="39" fontId="24" fillId="0" borderId="29" xfId="7" applyNumberFormat="1" applyFont="1" applyFill="1" applyBorder="1" applyAlignment="1" applyProtection="1">
      <alignment vertical="center"/>
      <protection locked="0"/>
    </xf>
    <xf numFmtId="39" fontId="24" fillId="0" borderId="41" xfId="7" applyNumberFormat="1" applyFont="1" applyFill="1" applyBorder="1" applyAlignment="1" applyProtection="1">
      <alignment vertical="center"/>
      <protection locked="0"/>
    </xf>
    <xf numFmtId="39" fontId="24" fillId="0" borderId="73" xfId="7" applyNumberFormat="1" applyFont="1" applyFill="1" applyBorder="1" applyAlignment="1" applyProtection="1">
      <alignment vertical="center"/>
      <protection locked="0"/>
    </xf>
    <xf numFmtId="39" fontId="24" fillId="0" borderId="79" xfId="7" applyNumberFormat="1" applyFont="1" applyFill="1" applyBorder="1" applyAlignment="1" applyProtection="1">
      <alignment vertical="center"/>
      <protection locked="0"/>
    </xf>
    <xf numFmtId="39" fontId="24" fillId="0" borderId="30" xfId="7" applyNumberFormat="1" applyFont="1" applyFill="1" applyBorder="1" applyAlignment="1" applyProtection="1">
      <alignment vertical="center"/>
      <protection locked="0"/>
    </xf>
    <xf numFmtId="39" fontId="24" fillId="0" borderId="40" xfId="7" applyNumberFormat="1" applyFont="1" applyFill="1" applyBorder="1" applyAlignment="1" applyProtection="1">
      <alignment vertical="center"/>
      <protection locked="0"/>
    </xf>
    <xf numFmtId="39" fontId="24" fillId="0" borderId="39" xfId="7" applyNumberFormat="1" applyFont="1" applyFill="1" applyBorder="1" applyAlignment="1" applyProtection="1">
      <alignment vertical="center"/>
      <protection locked="0"/>
    </xf>
    <xf numFmtId="39" fontId="24" fillId="0" borderId="45" xfId="7" applyNumberFormat="1" applyFont="1" applyFill="1" applyBorder="1" applyAlignment="1" applyProtection="1">
      <alignment vertical="center"/>
      <protection locked="0"/>
    </xf>
    <xf numFmtId="39" fontId="29" fillId="0" borderId="47" xfId="9" applyNumberFormat="1" applyFont="1" applyFill="1" applyBorder="1" applyAlignment="1">
      <alignment vertical="center"/>
    </xf>
    <xf numFmtId="39" fontId="29" fillId="0" borderId="34" xfId="9" applyNumberFormat="1" applyFont="1" applyFill="1" applyBorder="1" applyAlignment="1">
      <alignment vertical="center"/>
    </xf>
    <xf numFmtId="39" fontId="29" fillId="0" borderId="43" xfId="9" applyNumberFormat="1" applyFont="1" applyFill="1" applyBorder="1" applyAlignment="1">
      <alignment vertical="center"/>
    </xf>
    <xf numFmtId="39" fontId="33" fillId="0" borderId="47" xfId="9" applyNumberFormat="1" applyFont="1" applyFill="1" applyBorder="1" applyAlignment="1">
      <alignment vertical="center"/>
    </xf>
    <xf numFmtId="39" fontId="33" fillId="0" borderId="34" xfId="9" applyNumberFormat="1" applyFont="1" applyFill="1" applyBorder="1" applyAlignment="1">
      <alignment vertical="center"/>
    </xf>
    <xf numFmtId="39" fontId="33" fillId="0" borderId="43" xfId="9" applyNumberFormat="1" applyFont="1" applyFill="1" applyBorder="1" applyAlignment="1">
      <alignment vertical="center"/>
    </xf>
    <xf numFmtId="0" fontId="21" fillId="0" borderId="56" xfId="7" applyFont="1" applyFill="1" applyBorder="1" applyAlignment="1">
      <alignment horizontal="center" vertical="center" wrapText="1"/>
    </xf>
    <xf numFmtId="0" fontId="21" fillId="0" borderId="35" xfId="7" applyFont="1" applyFill="1" applyBorder="1" applyAlignment="1">
      <alignment horizontal="center" vertical="center" wrapText="1"/>
    </xf>
    <xf numFmtId="0" fontId="21" fillId="0" borderId="94" xfId="7" applyFont="1" applyFill="1" applyBorder="1" applyAlignment="1">
      <alignment horizontal="center" vertical="center" wrapText="1"/>
    </xf>
    <xf numFmtId="0" fontId="21" fillId="0" borderId="197" xfId="9" applyFont="1" applyFill="1" applyBorder="1" applyAlignment="1">
      <alignment horizontal="left" vertical="center" wrapText="1" indent="1"/>
    </xf>
    <xf numFmtId="0" fontId="21" fillId="0" borderId="112" xfId="9" applyFont="1" applyFill="1" applyBorder="1" applyAlignment="1">
      <alignment horizontal="left" vertical="center" wrapText="1" indent="1"/>
    </xf>
    <xf numFmtId="0" fontId="21" fillId="0" borderId="198" xfId="9" applyFont="1" applyFill="1" applyBorder="1" applyAlignment="1">
      <alignment horizontal="left" vertical="center" wrapText="1" indent="1"/>
    </xf>
    <xf numFmtId="39" fontId="29" fillId="0" borderId="46" xfId="9" applyNumberFormat="1" applyFont="1" applyFill="1" applyBorder="1" applyAlignment="1">
      <alignment vertical="center"/>
    </xf>
    <xf numFmtId="39" fontId="29" fillId="0" borderId="50" xfId="9" applyNumberFormat="1" applyFont="1" applyFill="1" applyBorder="1" applyAlignment="1">
      <alignment vertical="center"/>
    </xf>
    <xf numFmtId="39" fontId="29" fillId="0" borderId="93" xfId="9" applyNumberFormat="1" applyFont="1" applyFill="1" applyBorder="1" applyAlignment="1">
      <alignment vertical="center"/>
    </xf>
    <xf numFmtId="39" fontId="29" fillId="0" borderId="58" xfId="9" applyNumberFormat="1" applyFont="1" applyFill="1" applyBorder="1" applyAlignment="1">
      <alignment vertical="center"/>
    </xf>
    <xf numFmtId="39" fontId="33" fillId="0" borderId="58" xfId="9" applyNumberFormat="1" applyFont="1" applyFill="1" applyBorder="1" applyAlignment="1">
      <alignment vertical="center"/>
    </xf>
    <xf numFmtId="0" fontId="21" fillId="0" borderId="57" xfId="9" applyFont="1" applyFill="1" applyBorder="1" applyAlignment="1">
      <alignment horizontal="left" vertical="center" wrapText="1" indent="1"/>
    </xf>
    <xf numFmtId="1" fontId="29" fillId="0" borderId="58" xfId="9" applyNumberFormat="1" applyFont="1" applyFill="1" applyBorder="1" applyAlignment="1">
      <alignment horizontal="center" vertical="center" wrapText="1"/>
    </xf>
    <xf numFmtId="0" fontId="29" fillId="0" borderId="58" xfId="9" applyFont="1" applyFill="1" applyBorder="1" applyAlignment="1">
      <alignment horizontal="center" vertical="center" wrapText="1"/>
    </xf>
    <xf numFmtId="0" fontId="21" fillId="0" borderId="58" xfId="9" applyFont="1" applyFill="1" applyBorder="1" applyAlignment="1">
      <alignment horizontal="left" vertical="center" wrapText="1" indent="1"/>
    </xf>
    <xf numFmtId="0" fontId="35" fillId="9" borderId="54" xfId="7" applyFont="1" applyFill="1" applyBorder="1" applyAlignment="1">
      <alignment horizontal="left" vertical="center" indent="1"/>
    </xf>
    <xf numFmtId="39" fontId="24" fillId="0" borderId="47" xfId="9" applyNumberFormat="1" applyFont="1" applyFill="1" applyBorder="1" applyAlignment="1">
      <alignment vertical="center"/>
    </xf>
    <xf numFmtId="39" fontId="24" fillId="0" borderId="96" xfId="9" applyNumberFormat="1" applyFont="1" applyFill="1" applyBorder="1" applyAlignment="1">
      <alignment vertical="center"/>
    </xf>
    <xf numFmtId="39" fontId="25" fillId="0" borderId="47" xfId="9" applyNumberFormat="1" applyFont="1" applyFill="1" applyBorder="1" applyAlignment="1">
      <alignment vertical="center"/>
    </xf>
    <xf numFmtId="39" fontId="25" fillId="0" borderId="96" xfId="9" applyNumberFormat="1" applyFont="1" applyFill="1" applyBorder="1" applyAlignment="1">
      <alignment vertical="center"/>
    </xf>
    <xf numFmtId="0" fontId="21" fillId="0" borderId="86" xfId="9" applyFont="1" applyFill="1" applyBorder="1" applyAlignment="1">
      <alignment horizontal="left" vertical="center" wrapText="1" indent="1"/>
    </xf>
    <xf numFmtId="0" fontId="21" fillId="0" borderId="97" xfId="9" applyFont="1" applyFill="1" applyBorder="1" applyAlignment="1">
      <alignment horizontal="left" vertical="center" wrapText="1" indent="1"/>
    </xf>
    <xf numFmtId="0" fontId="21" fillId="0" borderId="100" xfId="7" applyFont="1" applyFill="1" applyBorder="1" applyAlignment="1">
      <alignment horizontal="center" vertical="center" wrapText="1"/>
    </xf>
    <xf numFmtId="0" fontId="24" fillId="0" borderId="47" xfId="9" applyFont="1" applyFill="1" applyBorder="1" applyAlignment="1">
      <alignment horizontal="center" vertical="center" wrapText="1"/>
    </xf>
    <xf numFmtId="0" fontId="24" fillId="0" borderId="96" xfId="9" applyFont="1" applyFill="1" applyBorder="1" applyAlignment="1">
      <alignment horizontal="center" vertical="center" wrapText="1"/>
    </xf>
    <xf numFmtId="0" fontId="21" fillId="0" borderId="392" xfId="9" applyFont="1" applyFill="1" applyBorder="1" applyAlignment="1">
      <alignment horizontal="left" vertical="center" wrapText="1" indent="1"/>
    </xf>
    <xf numFmtId="39" fontId="24" fillId="0" borderId="46" xfId="9" applyNumberFormat="1" applyFont="1" applyFill="1" applyBorder="1" applyAlignment="1">
      <alignment vertical="center"/>
    </xf>
    <xf numFmtId="39" fontId="24" fillId="0" borderId="393" xfId="9" applyNumberFormat="1" applyFont="1" applyFill="1" applyBorder="1" applyAlignment="1">
      <alignment vertical="center"/>
    </xf>
    <xf numFmtId="0" fontId="19" fillId="0" borderId="389" xfId="9" applyFont="1" applyFill="1" applyBorder="1" applyAlignment="1">
      <alignment horizontal="center" vertical="center"/>
    </xf>
    <xf numFmtId="0" fontId="19" fillId="0" borderId="390" xfId="9" applyFont="1" applyFill="1" applyBorder="1" applyAlignment="1">
      <alignment horizontal="center" vertical="center"/>
    </xf>
    <xf numFmtId="0" fontId="19" fillId="0" borderId="114" xfId="9" applyFont="1" applyFill="1" applyBorder="1" applyAlignment="1">
      <alignment horizontal="center" vertical="center"/>
    </xf>
    <xf numFmtId="39" fontId="24" fillId="0" borderId="76" xfId="9" applyNumberFormat="1" applyFont="1" applyFill="1" applyBorder="1" applyAlignment="1">
      <alignment horizontal="right" vertical="center"/>
    </xf>
    <xf numFmtId="39" fontId="24" fillId="0" borderId="41" xfId="9" applyNumberFormat="1" applyFont="1" applyFill="1" applyBorder="1" applyAlignment="1">
      <alignment horizontal="right" vertical="center"/>
    </xf>
    <xf numFmtId="0" fontId="21" fillId="0" borderId="96" xfId="7" applyFont="1" applyFill="1" applyBorder="1" applyAlignment="1">
      <alignment horizontal="center" vertical="center" wrapText="1"/>
    </xf>
    <xf numFmtId="0" fontId="21" fillId="0" borderId="96" xfId="7" applyFont="1" applyFill="1" applyBorder="1" applyAlignment="1">
      <alignment horizontal="left" vertical="center" wrapText="1" indent="1"/>
    </xf>
    <xf numFmtId="39" fontId="29" fillId="0" borderId="37" xfId="9" applyNumberFormat="1" applyFont="1" applyFill="1" applyBorder="1" applyAlignment="1">
      <alignment horizontal="right" vertical="center"/>
    </xf>
    <xf numFmtId="39" fontId="29" fillId="0" borderId="41" xfId="9" applyNumberFormat="1" applyFont="1" applyFill="1" applyBorder="1" applyAlignment="1">
      <alignment horizontal="right" vertical="center"/>
    </xf>
    <xf numFmtId="39" fontId="29" fillId="0" borderId="33" xfId="9" applyNumberFormat="1" applyFont="1" applyFill="1" applyBorder="1" applyAlignment="1">
      <alignment horizontal="right" vertical="center"/>
    </xf>
    <xf numFmtId="39" fontId="29" fillId="0" borderId="40" xfId="9" applyNumberFormat="1" applyFont="1" applyFill="1" applyBorder="1" applyAlignment="1">
      <alignment horizontal="right" vertical="center"/>
    </xf>
    <xf numFmtId="39" fontId="29" fillId="0" borderId="76" xfId="9" applyNumberFormat="1" applyFont="1" applyFill="1" applyBorder="1" applyAlignment="1">
      <alignment horizontal="right" vertical="center"/>
    </xf>
    <xf numFmtId="39" fontId="29" fillId="0" borderId="79" xfId="9" applyNumberFormat="1" applyFont="1" applyFill="1" applyBorder="1" applyAlignment="1">
      <alignment horizontal="right" vertical="center"/>
    </xf>
    <xf numFmtId="39" fontId="29" fillId="0" borderId="49" xfId="9" applyNumberFormat="1" applyFont="1" applyFill="1" applyBorder="1" applyAlignment="1">
      <alignment horizontal="right" vertical="center"/>
    </xf>
    <xf numFmtId="39" fontId="29" fillId="0" borderId="45" xfId="9" applyNumberFormat="1" applyFont="1" applyFill="1" applyBorder="1" applyAlignment="1">
      <alignment horizontal="right" vertical="center"/>
    </xf>
    <xf numFmtId="39" fontId="33" fillId="0" borderId="49" xfId="9" applyNumberFormat="1" applyFont="1" applyFill="1" applyBorder="1" applyAlignment="1">
      <alignment horizontal="right" vertical="center"/>
    </xf>
    <xf numFmtId="39" fontId="33" fillId="0" borderId="40" xfId="9" applyNumberFormat="1" applyFont="1" applyFill="1" applyBorder="1" applyAlignment="1">
      <alignment horizontal="right" vertical="center"/>
    </xf>
    <xf numFmtId="39" fontId="33" fillId="0" borderId="45" xfId="9" applyNumberFormat="1" applyFont="1" applyFill="1" applyBorder="1" applyAlignment="1">
      <alignment horizontal="right" vertical="center"/>
    </xf>
    <xf numFmtId="164" fontId="21" fillId="0" borderId="49" xfId="9" applyNumberFormat="1" applyFont="1" applyFill="1" applyBorder="1" applyAlignment="1">
      <alignment horizontal="left" vertical="center" wrapText="1" indent="1"/>
    </xf>
    <xf numFmtId="164" fontId="21" fillId="0" borderId="40" xfId="9" applyNumberFormat="1" applyFont="1" applyFill="1" applyBorder="1" applyAlignment="1">
      <alignment horizontal="left" vertical="center" wrapText="1" indent="1"/>
    </xf>
    <xf numFmtId="164" fontId="21" fillId="0" borderId="45" xfId="9" applyNumberFormat="1" applyFont="1" applyFill="1" applyBorder="1" applyAlignment="1">
      <alignment horizontal="left" vertical="center" wrapText="1" indent="1"/>
    </xf>
    <xf numFmtId="39" fontId="25" fillId="0" borderId="49" xfId="9" applyNumberFormat="1" applyFont="1" applyFill="1" applyBorder="1" applyAlignment="1">
      <alignment horizontal="right" vertical="center"/>
    </xf>
    <xf numFmtId="39" fontId="25" fillId="0" borderId="40" xfId="9" applyNumberFormat="1" applyFont="1" applyFill="1" applyBorder="1" applyAlignment="1">
      <alignment horizontal="right" vertical="center"/>
    </xf>
    <xf numFmtId="164" fontId="28" fillId="0" borderId="49" xfId="9" applyNumberFormat="1" applyFont="1" applyFill="1" applyBorder="1" applyAlignment="1">
      <alignment horizontal="left" vertical="center" wrapText="1" indent="1"/>
    </xf>
    <xf numFmtId="164" fontId="28" fillId="0" borderId="40" xfId="9" applyNumberFormat="1" applyFont="1" applyFill="1" applyBorder="1" applyAlignment="1">
      <alignment horizontal="left" vertical="center" wrapText="1" indent="1"/>
    </xf>
    <xf numFmtId="39" fontId="24" fillId="0" borderId="49" xfId="9" applyNumberFormat="1" applyFont="1" applyFill="1" applyBorder="1" applyAlignment="1">
      <alignment horizontal="right" vertical="center"/>
    </xf>
    <xf numFmtId="39" fontId="24" fillId="0" borderId="40" xfId="9" applyNumberFormat="1" applyFont="1" applyFill="1" applyBorder="1" applyAlignment="1">
      <alignment horizontal="right" vertical="center"/>
    </xf>
    <xf numFmtId="39" fontId="24" fillId="0" borderId="79" xfId="9" applyNumberFormat="1" applyFont="1" applyFill="1" applyBorder="1" applyAlignment="1">
      <alignment horizontal="right" vertical="center"/>
    </xf>
    <xf numFmtId="39" fontId="24" fillId="0" borderId="45" xfId="9" applyNumberFormat="1" applyFont="1" applyFill="1" applyBorder="1" applyAlignment="1">
      <alignment horizontal="right" vertical="center"/>
    </xf>
    <xf numFmtId="39" fontId="25" fillId="0" borderId="45" xfId="9" applyNumberFormat="1" applyFont="1" applyFill="1" applyBorder="1" applyAlignment="1">
      <alignment horizontal="right" vertical="center"/>
    </xf>
    <xf numFmtId="39" fontId="33" fillId="0" borderId="33" xfId="9" applyNumberFormat="1" applyFont="1" applyFill="1" applyBorder="1" applyAlignment="1">
      <alignment horizontal="right" vertical="center"/>
    </xf>
    <xf numFmtId="164" fontId="21" fillId="0" borderId="33" xfId="9" applyNumberFormat="1" applyFont="1" applyFill="1" applyBorder="1" applyAlignment="1">
      <alignment horizontal="left" vertical="center" wrapText="1" indent="1"/>
    </xf>
    <xf numFmtId="39" fontId="24" fillId="0" borderId="34" xfId="9" applyNumberFormat="1" applyFont="1" applyFill="1" applyBorder="1" applyAlignment="1">
      <alignment horizontal="center" vertical="center"/>
    </xf>
    <xf numFmtId="39" fontId="24" fillId="0" borderId="43" xfId="9" applyNumberFormat="1" applyFont="1" applyFill="1" applyBorder="1" applyAlignment="1">
      <alignment horizontal="center" vertical="center"/>
    </xf>
    <xf numFmtId="39" fontId="25" fillId="0" borderId="34" xfId="9" applyNumberFormat="1" applyFont="1" applyFill="1" applyBorder="1" applyAlignment="1">
      <alignment horizontal="center" vertical="center"/>
    </xf>
    <xf numFmtId="39" fontId="25" fillId="0" borderId="43" xfId="9" applyNumberFormat="1" applyFont="1" applyFill="1" applyBorder="1" applyAlignment="1">
      <alignment horizontal="center" vertical="center"/>
    </xf>
    <xf numFmtId="39" fontId="24" fillId="0" borderId="47" xfId="9" applyNumberFormat="1" applyFont="1" applyFill="1" applyBorder="1" applyAlignment="1">
      <alignment horizontal="right" vertical="center"/>
    </xf>
    <xf numFmtId="39" fontId="24" fillId="0" borderId="34" xfId="9" applyNumberFormat="1" applyFont="1" applyFill="1" applyBorder="1" applyAlignment="1">
      <alignment horizontal="right" vertical="center"/>
    </xf>
    <xf numFmtId="39" fontId="24" fillId="0" borderId="43" xfId="9" applyNumberFormat="1" applyFont="1" applyFill="1" applyBorder="1" applyAlignment="1">
      <alignment horizontal="right" vertical="center"/>
    </xf>
    <xf numFmtId="39" fontId="25" fillId="0" borderId="47" xfId="9" applyNumberFormat="1" applyFont="1" applyFill="1" applyBorder="1" applyAlignment="1">
      <alignment horizontal="right" vertical="center"/>
    </xf>
    <xf numFmtId="39" fontId="25" fillId="0" borderId="34" xfId="9" applyNumberFormat="1" applyFont="1" applyFill="1" applyBorder="1" applyAlignment="1">
      <alignment horizontal="right" vertical="center"/>
    </xf>
    <xf numFmtId="39" fontId="25" fillId="0" borderId="43" xfId="9" applyNumberFormat="1" applyFont="1" applyFill="1" applyBorder="1" applyAlignment="1">
      <alignment horizontal="right" vertical="center"/>
    </xf>
    <xf numFmtId="0" fontId="24" fillId="0" borderId="43" xfId="9" applyFont="1" applyFill="1" applyBorder="1" applyAlignment="1">
      <alignment horizontal="center" vertical="center"/>
    </xf>
    <xf numFmtId="39" fontId="24" fillId="0" borderId="50" xfId="9" applyNumberFormat="1" applyFont="1" applyFill="1" applyBorder="1" applyAlignment="1">
      <alignment horizontal="center" vertical="center"/>
    </xf>
    <xf numFmtId="39" fontId="24" fillId="0" borderId="93" xfId="9" applyNumberFormat="1" applyFont="1" applyFill="1" applyBorder="1" applyAlignment="1">
      <alignment horizontal="center" vertical="center"/>
    </xf>
    <xf numFmtId="1" fontId="24" fillId="0" borderId="86" xfId="1" applyNumberFormat="1" applyFont="1" applyFill="1" applyBorder="1" applyAlignment="1">
      <alignment horizontal="center" vertical="center" wrapText="1"/>
    </xf>
    <xf numFmtId="1" fontId="24" fillId="0" borderId="54" xfId="1" applyNumberFormat="1" applyFont="1" applyFill="1" applyBorder="1" applyAlignment="1">
      <alignment horizontal="center" vertical="center" wrapText="1"/>
    </xf>
    <xf numFmtId="1" fontId="24" fillId="0" borderId="92" xfId="1" applyNumberFormat="1" applyFont="1" applyFill="1" applyBorder="1" applyAlignment="1">
      <alignment horizontal="center" vertical="center" wrapText="1"/>
    </xf>
    <xf numFmtId="39" fontId="24" fillId="0" borderId="46" xfId="9" applyNumberFormat="1" applyFont="1" applyFill="1" applyBorder="1" applyAlignment="1">
      <alignment horizontal="right" vertical="center"/>
    </xf>
    <xf numFmtId="39" fontId="24" fillId="0" borderId="50" xfId="9" applyNumberFormat="1" applyFont="1" applyFill="1" applyBorder="1" applyAlignment="1">
      <alignment horizontal="right" vertical="center"/>
    </xf>
    <xf numFmtId="39" fontId="24" fillId="0" borderId="93" xfId="9" applyNumberFormat="1" applyFont="1" applyFill="1" applyBorder="1" applyAlignment="1">
      <alignment horizontal="right" vertical="center"/>
    </xf>
    <xf numFmtId="39" fontId="29" fillId="0" borderId="46" xfId="9" applyNumberFormat="1" applyFont="1" applyFill="1" applyBorder="1" applyAlignment="1">
      <alignment horizontal="right" vertical="center"/>
    </xf>
    <xf numFmtId="39" fontId="29" fillId="0" borderId="50" xfId="9" applyNumberFormat="1" applyFont="1" applyFill="1" applyBorder="1" applyAlignment="1">
      <alignment horizontal="right" vertical="center"/>
    </xf>
    <xf numFmtId="39" fontId="29" fillId="0" borderId="93" xfId="9" applyNumberFormat="1" applyFont="1" applyFill="1" applyBorder="1" applyAlignment="1">
      <alignment horizontal="right" vertical="center"/>
    </xf>
    <xf numFmtId="39" fontId="29" fillId="0" borderId="47" xfId="9" applyNumberFormat="1" applyFont="1" applyFill="1" applyBorder="1" applyAlignment="1">
      <alignment horizontal="right" vertical="center"/>
    </xf>
    <xf numFmtId="39" fontId="29" fillId="0" borderId="34" xfId="9" applyNumberFormat="1" applyFont="1" applyFill="1" applyBorder="1" applyAlignment="1">
      <alignment horizontal="right" vertical="center"/>
    </xf>
    <xf numFmtId="39" fontId="29" fillId="0" borderId="43" xfId="9" applyNumberFormat="1" applyFont="1" applyFill="1" applyBorder="1" applyAlignment="1">
      <alignment horizontal="right" vertical="center"/>
    </xf>
    <xf numFmtId="39" fontId="33" fillId="0" borderId="47" xfId="9" applyNumberFormat="1" applyFont="1" applyFill="1" applyBorder="1" applyAlignment="1">
      <alignment horizontal="right" vertical="center"/>
    </xf>
    <xf numFmtId="39" fontId="33" fillId="0" borderId="34" xfId="9" applyNumberFormat="1" applyFont="1" applyFill="1" applyBorder="1" applyAlignment="1">
      <alignment horizontal="right" vertical="center"/>
    </xf>
    <xf numFmtId="39" fontId="33" fillId="0" borderId="43" xfId="9" applyNumberFormat="1" applyFont="1" applyFill="1" applyBorder="1" applyAlignment="1">
      <alignment horizontal="right" vertical="center"/>
    </xf>
    <xf numFmtId="0" fontId="21" fillId="0" borderId="412" xfId="9" applyFont="1" applyFill="1" applyBorder="1" applyAlignment="1">
      <alignment horizontal="left" vertical="center" wrapText="1" indent="1"/>
    </xf>
    <xf numFmtId="0" fontId="21" fillId="0" borderId="5" xfId="9" applyFont="1" applyFill="1" applyBorder="1" applyAlignment="1">
      <alignment horizontal="left" vertical="center" wrapText="1" indent="1"/>
    </xf>
    <xf numFmtId="0" fontId="21" fillId="0" borderId="395" xfId="9" applyFont="1" applyFill="1" applyBorder="1" applyAlignment="1">
      <alignment horizontal="left" vertical="center" wrapText="1" indent="1"/>
    </xf>
    <xf numFmtId="0" fontId="21" fillId="0" borderId="54" xfId="9" applyFont="1" applyFill="1" applyBorder="1" applyAlignment="1">
      <alignment horizontal="left" vertical="center" wrapText="1" indent="1"/>
    </xf>
    <xf numFmtId="0" fontId="37" fillId="9" borderId="397" xfId="6" applyFont="1" applyFill="1" applyBorder="1" applyAlignment="1">
      <alignment horizontal="center" vertical="center"/>
    </xf>
    <xf numFmtId="0" fontId="37" fillId="9" borderId="0" xfId="6" applyFont="1" applyFill="1" applyBorder="1" applyAlignment="1">
      <alignment horizontal="center" vertical="center"/>
    </xf>
    <xf numFmtId="0" fontId="37" fillId="9" borderId="186" xfId="6" applyFont="1" applyFill="1" applyBorder="1" applyAlignment="1">
      <alignment horizontal="center" vertical="center"/>
    </xf>
    <xf numFmtId="0" fontId="35" fillId="2" borderId="7" xfId="7" applyFont="1" applyFill="1" applyBorder="1" applyAlignment="1">
      <alignment horizontal="left" vertical="center" indent="1"/>
    </xf>
    <xf numFmtId="0" fontId="34" fillId="2" borderId="65" xfId="6" applyFont="1" applyFill="1" applyBorder="1" applyAlignment="1">
      <alignment horizontal="center" vertical="center"/>
    </xf>
    <xf numFmtId="0" fontId="34" fillId="2" borderId="66" xfId="6" applyFont="1" applyFill="1" applyBorder="1" applyAlignment="1">
      <alignment horizontal="center" vertical="center"/>
    </xf>
    <xf numFmtId="0" fontId="34" fillId="2" borderId="67" xfId="6" applyFont="1" applyFill="1" applyBorder="1" applyAlignment="1">
      <alignment horizontal="center" vertical="center"/>
    </xf>
    <xf numFmtId="0" fontId="41" fillId="11" borderId="376" xfId="20" applyFont="1" applyFill="1" applyBorder="1" applyAlignment="1">
      <alignment horizontal="left" vertical="center" wrapText="1" indent="7"/>
    </xf>
    <xf numFmtId="0" fontId="111" fillId="0" borderId="316" xfId="20" applyFont="1" applyBorder="1" applyAlignment="1">
      <alignment horizontal="left" indent="7"/>
    </xf>
    <xf numFmtId="4" fontId="41" fillId="10" borderId="403" xfId="11" applyNumberFormat="1" applyFont="1" applyFill="1" applyBorder="1" applyAlignment="1">
      <alignment horizontal="left" vertical="center" wrapText="1" indent="1"/>
    </xf>
    <xf numFmtId="4" fontId="43" fillId="10" borderId="403" xfId="11" applyNumberFormat="1" applyFont="1" applyFill="1" applyBorder="1" applyAlignment="1">
      <alignment horizontal="center" vertical="center" wrapText="1"/>
    </xf>
    <xf numFmtId="4" fontId="43" fillId="10" borderId="404" xfId="11" applyNumberFormat="1" applyFont="1" applyFill="1" applyBorder="1" applyAlignment="1">
      <alignment horizontal="center" vertical="center" wrapText="1"/>
    </xf>
    <xf numFmtId="0" fontId="35" fillId="9" borderId="97" xfId="7" applyFont="1" applyFill="1" applyBorder="1" applyAlignment="1">
      <alignment horizontal="left" vertical="center" indent="1"/>
    </xf>
    <xf numFmtId="0" fontId="37" fillId="9" borderId="398" xfId="6" applyFont="1" applyFill="1" applyBorder="1" applyAlignment="1">
      <alignment horizontal="center" vertical="center"/>
    </xf>
    <xf numFmtId="0" fontId="37" fillId="9" borderId="7" xfId="6" applyFont="1" applyFill="1" applyBorder="1" applyAlignment="1">
      <alignment horizontal="center" vertical="center"/>
    </xf>
    <xf numFmtId="0" fontId="38" fillId="0" borderId="131" xfId="3" applyFont="1" applyBorder="1" applyAlignment="1">
      <alignment horizontal="center"/>
    </xf>
    <xf numFmtId="0" fontId="38" fillId="0" borderId="131" xfId="3" applyFont="1" applyBorder="1" applyAlignment="1">
      <alignment horizontal="center" vertical="center"/>
    </xf>
    <xf numFmtId="0" fontId="44" fillId="0" borderId="0" xfId="3" applyFont="1" applyAlignment="1">
      <alignment horizontal="center" vertical="top"/>
    </xf>
    <xf numFmtId="0" fontId="132" fillId="31" borderId="401" xfId="0" applyFont="1" applyFill="1" applyBorder="1" applyAlignment="1">
      <alignment horizontal="left" vertical="center" wrapText="1" indent="1"/>
    </xf>
    <xf numFmtId="0" fontId="133" fillId="31" borderId="401" xfId="0" applyFont="1" applyFill="1" applyBorder="1" applyAlignment="1">
      <alignment horizontal="left" vertical="center" wrapText="1" indent="1"/>
    </xf>
    <xf numFmtId="0" fontId="0" fillId="31" borderId="401" xfId="0" applyFill="1" applyBorder="1" applyAlignment="1">
      <alignment vertical="center" wrapText="1"/>
    </xf>
    <xf numFmtId="0" fontId="0" fillId="31" borderId="402" xfId="0" applyFill="1" applyBorder="1" applyAlignment="1">
      <alignment vertical="center" wrapText="1"/>
    </xf>
    <xf numFmtId="0" fontId="18" fillId="2" borderId="95" xfId="3" applyFont="1" applyFill="1" applyBorder="1" applyAlignment="1">
      <alignment horizontal="center" vertical="center" textRotation="90" wrapText="1"/>
    </xf>
    <xf numFmtId="0" fontId="37" fillId="9" borderId="64" xfId="6" applyFont="1" applyFill="1" applyBorder="1" applyAlignment="1">
      <alignment horizontal="center" vertical="center"/>
    </xf>
    <xf numFmtId="0" fontId="137" fillId="31" borderId="36" xfId="0" applyFont="1" applyFill="1" applyBorder="1" applyAlignment="1">
      <alignment horizontal="center" vertical="center" textRotation="90" wrapText="1"/>
    </xf>
    <xf numFmtId="0" fontId="137" fillId="31" borderId="51" xfId="0" applyFont="1" applyFill="1" applyBorder="1" applyAlignment="1">
      <alignment horizontal="center" vertical="center" textRotation="90" wrapText="1"/>
    </xf>
    <xf numFmtId="0" fontId="137" fillId="31" borderId="59" xfId="0" applyFont="1" applyFill="1" applyBorder="1" applyAlignment="1">
      <alignment horizontal="center" vertical="center" textRotation="90" wrapText="1"/>
    </xf>
    <xf numFmtId="0" fontId="137" fillId="31" borderId="60" xfId="0" applyFont="1" applyFill="1" applyBorder="1" applyAlignment="1">
      <alignment horizontal="center" vertical="center" textRotation="90" wrapText="1"/>
    </xf>
    <xf numFmtId="0" fontId="137" fillId="31" borderId="400" xfId="0" applyFont="1" applyFill="1" applyBorder="1" applyAlignment="1">
      <alignment horizontal="center" vertical="center" textRotation="90" wrapText="1"/>
    </xf>
    <xf numFmtId="0" fontId="18" fillId="25" borderId="370" xfId="20" applyFont="1" applyFill="1" applyBorder="1" applyAlignment="1">
      <alignment horizontal="center" vertical="center" textRotation="90" wrapText="1"/>
    </xf>
    <xf numFmtId="0" fontId="18" fillId="25" borderId="190" xfId="20" applyFont="1" applyFill="1" applyBorder="1" applyAlignment="1">
      <alignment horizontal="center" vertical="center" textRotation="90" wrapText="1"/>
    </xf>
    <xf numFmtId="0" fontId="18" fillId="25" borderId="191" xfId="20" applyFont="1" applyFill="1" applyBorder="1" applyAlignment="1">
      <alignment horizontal="center" vertical="center" textRotation="90" wrapText="1"/>
    </xf>
    <xf numFmtId="0" fontId="18" fillId="25" borderId="59" xfId="20" applyFont="1" applyFill="1" applyBorder="1" applyAlignment="1">
      <alignment horizontal="center" vertical="center" textRotation="90" wrapText="1"/>
    </xf>
    <xf numFmtId="0" fontId="18" fillId="25" borderId="60" xfId="20" applyFont="1" applyFill="1" applyBorder="1" applyAlignment="1">
      <alignment horizontal="center" vertical="center" textRotation="90" wrapText="1"/>
    </xf>
    <xf numFmtId="0" fontId="18" fillId="25" borderId="311" xfId="20" applyFont="1" applyFill="1" applyBorder="1" applyAlignment="1">
      <alignment horizontal="center" vertical="center" textRotation="90" wrapText="1"/>
    </xf>
    <xf numFmtId="0" fontId="18" fillId="25" borderId="375" xfId="20" applyFont="1" applyFill="1" applyBorder="1" applyAlignment="1">
      <alignment horizontal="center" vertical="center" textRotation="90" wrapText="1"/>
    </xf>
    <xf numFmtId="0" fontId="124" fillId="4" borderId="59" xfId="20" applyFont="1" applyFill="1" applyBorder="1" applyAlignment="1">
      <alignment horizontal="center" vertical="center" textRotation="90"/>
    </xf>
    <xf numFmtId="0" fontId="124" fillId="4" borderId="60" xfId="20" applyFont="1" applyFill="1" applyBorder="1" applyAlignment="1">
      <alignment horizontal="center" vertical="center" textRotation="90"/>
    </xf>
    <xf numFmtId="0" fontId="124" fillId="4" borderId="311" xfId="20" applyFont="1" applyFill="1" applyBorder="1" applyAlignment="1">
      <alignment horizontal="center" vertical="center" textRotation="90"/>
    </xf>
    <xf numFmtId="0" fontId="124" fillId="4" borderId="59" xfId="20" applyFont="1" applyFill="1" applyBorder="1" applyAlignment="1">
      <alignment horizontal="center" vertical="center" textRotation="90" wrapText="1"/>
    </xf>
    <xf numFmtId="0" fontId="124" fillId="4" borderId="60" xfId="20" applyFont="1" applyFill="1" applyBorder="1" applyAlignment="1">
      <alignment horizontal="center" vertical="center" textRotation="90" wrapText="1"/>
    </xf>
    <xf numFmtId="0" fontId="124" fillId="4" borderId="311" xfId="20" applyFont="1" applyFill="1" applyBorder="1" applyAlignment="1">
      <alignment horizontal="center" vertical="center" textRotation="90" wrapText="1"/>
    </xf>
    <xf numFmtId="0" fontId="18" fillId="25" borderId="209" xfId="20" applyFont="1" applyFill="1" applyBorder="1" applyAlignment="1">
      <alignment horizontal="center" vertical="center" textRotation="90" wrapText="1"/>
    </xf>
    <xf numFmtId="0" fontId="18" fillId="25" borderId="211" xfId="20" applyFont="1" applyFill="1" applyBorder="1" applyAlignment="1">
      <alignment horizontal="center" vertical="center" textRotation="90" wrapText="1"/>
    </xf>
    <xf numFmtId="0" fontId="18" fillId="25" borderId="207" xfId="20" applyFont="1" applyFill="1" applyBorder="1" applyAlignment="1">
      <alignment horizontal="center" vertical="center" textRotation="90" wrapText="1"/>
    </xf>
    <xf numFmtId="0" fontId="18" fillId="25" borderId="341" xfId="20" applyFont="1" applyFill="1" applyBorder="1" applyAlignment="1">
      <alignment horizontal="center" vertical="center" textRotation="90" wrapText="1"/>
    </xf>
    <xf numFmtId="0" fontId="18" fillId="25" borderId="189" xfId="20" applyFont="1" applyFill="1" applyBorder="1" applyAlignment="1">
      <alignment horizontal="center" vertical="center" textRotation="90" wrapText="1"/>
    </xf>
    <xf numFmtId="0" fontId="18" fillId="25" borderId="192" xfId="20" applyFont="1" applyFill="1" applyBorder="1" applyAlignment="1">
      <alignment horizontal="center" vertical="center" textRotation="90" wrapText="1"/>
    </xf>
    <xf numFmtId="0" fontId="18" fillId="25" borderId="202" xfId="20" applyFont="1" applyFill="1" applyBorder="1" applyAlignment="1">
      <alignment horizontal="center" vertical="center" textRotation="90" wrapText="1"/>
    </xf>
    <xf numFmtId="0" fontId="18" fillId="25" borderId="203" xfId="20" applyFont="1" applyFill="1" applyBorder="1" applyAlignment="1">
      <alignment horizontal="center" vertical="center" textRotation="90" wrapText="1"/>
    </xf>
    <xf numFmtId="0" fontId="18" fillId="25" borderId="372" xfId="20" applyFont="1" applyFill="1" applyBorder="1" applyAlignment="1">
      <alignment horizontal="center" vertical="center" textRotation="90" wrapText="1"/>
    </xf>
    <xf numFmtId="0" fontId="124" fillId="4" borderId="60" xfId="20" applyFont="1" applyFill="1" applyBorder="1"/>
    <xf numFmtId="0" fontId="124" fillId="4" borderId="311" xfId="20" applyFont="1" applyFill="1" applyBorder="1"/>
    <xf numFmtId="0" fontId="18" fillId="25" borderId="301" xfId="20" applyFont="1" applyFill="1" applyBorder="1" applyAlignment="1">
      <alignment horizontal="center" vertical="center" textRotation="90" wrapText="1"/>
    </xf>
    <xf numFmtId="0" fontId="124" fillId="4" borderId="202" xfId="20" applyFont="1" applyFill="1" applyBorder="1"/>
    <xf numFmtId="39" fontId="25" fillId="0" borderId="140" xfId="20" applyNumberFormat="1" applyFont="1" applyBorder="1" applyAlignment="1">
      <alignment horizontal="right" vertical="center"/>
    </xf>
    <xf numFmtId="39" fontId="25" fillId="0" borderId="147" xfId="20" applyNumberFormat="1" applyFont="1" applyBorder="1" applyAlignment="1">
      <alignment horizontal="right" vertical="center"/>
    </xf>
    <xf numFmtId="39" fontId="25" fillId="0" borderId="153" xfId="20" applyNumberFormat="1" applyFont="1" applyBorder="1" applyAlignment="1">
      <alignment horizontal="right" vertical="center"/>
    </xf>
    <xf numFmtId="0" fontId="12" fillId="6" borderId="188" xfId="7" applyFont="1" applyFill="1" applyBorder="1" applyAlignment="1" applyProtection="1">
      <alignment horizontal="center" vertical="center" wrapText="1"/>
      <protection locked="0"/>
    </xf>
    <xf numFmtId="0" fontId="15" fillId="7" borderId="26" xfId="7" applyFont="1" applyFill="1" applyBorder="1" applyAlignment="1" applyProtection="1">
      <alignment horizontal="center" vertical="center" wrapText="1"/>
      <protection locked="0"/>
    </xf>
    <xf numFmtId="0" fontId="28" fillId="0" borderId="148" xfId="20" applyFont="1" applyFill="1" applyBorder="1" applyAlignment="1">
      <alignment horizontal="left" vertical="center" wrapText="1" indent="1"/>
    </xf>
    <xf numFmtId="0" fontId="111" fillId="0" borderId="148" xfId="20" applyFont="1" applyFill="1" applyBorder="1" applyAlignment="1">
      <alignment horizontal="left" indent="1"/>
    </xf>
    <xf numFmtId="0" fontId="111" fillId="0" borderId="162" xfId="20" applyFont="1" applyFill="1" applyBorder="1" applyAlignment="1">
      <alignment horizontal="left" indent="1"/>
    </xf>
    <xf numFmtId="0" fontId="28" fillId="0" borderId="158" xfId="20" applyFont="1" applyFill="1" applyBorder="1" applyAlignment="1">
      <alignment horizontal="left" vertical="center" wrapText="1" indent="1"/>
    </xf>
    <xf numFmtId="0" fontId="111" fillId="0" borderId="379" xfId="20" applyFont="1" applyFill="1" applyBorder="1" applyAlignment="1">
      <alignment horizontal="left" indent="1"/>
    </xf>
    <xf numFmtId="1" fontId="24" fillId="22" borderId="140" xfId="20" applyNumberFormat="1" applyFont="1" applyFill="1" applyBorder="1" applyAlignment="1">
      <alignment horizontal="center" vertical="center" wrapText="1"/>
    </xf>
    <xf numFmtId="0" fontId="29" fillId="0" borderId="147" xfId="20" applyFont="1" applyBorder="1" applyAlignment="1">
      <alignment horizontal="center"/>
    </xf>
    <xf numFmtId="0" fontId="29" fillId="0" borderId="153" xfId="20" applyFont="1" applyBorder="1" applyAlignment="1">
      <alignment horizontal="center"/>
    </xf>
    <xf numFmtId="0" fontId="24" fillId="22" borderId="140" xfId="20" applyFont="1" applyFill="1" applyBorder="1" applyAlignment="1">
      <alignment horizontal="center" vertical="center" wrapText="1"/>
    </xf>
    <xf numFmtId="0" fontId="21" fillId="22" borderId="140" xfId="20" applyFont="1" applyFill="1" applyBorder="1" applyAlignment="1">
      <alignment horizontal="left" vertical="center" wrapText="1" indent="1"/>
    </xf>
    <xf numFmtId="0" fontId="111" fillId="0" borderId="147" xfId="20" applyFont="1" applyBorder="1" applyAlignment="1">
      <alignment horizontal="left" indent="1"/>
    </xf>
    <xf numFmtId="0" fontId="111" fillId="0" borderId="153" xfId="20" applyFont="1" applyBorder="1" applyAlignment="1">
      <alignment horizontal="left" indent="1"/>
    </xf>
    <xf numFmtId="0" fontId="28" fillId="22" borderId="164" xfId="20" applyFont="1" applyFill="1" applyBorder="1" applyAlignment="1">
      <alignment horizontal="left" vertical="center" wrapText="1" indent="1"/>
    </xf>
    <xf numFmtId="0" fontId="111" fillId="0" borderId="165" xfId="20" applyFont="1" applyBorder="1" applyAlignment="1">
      <alignment horizontal="left" indent="1"/>
    </xf>
    <xf numFmtId="0" fontId="111" fillId="0" borderId="166" xfId="20" applyFont="1" applyBorder="1" applyAlignment="1">
      <alignment horizontal="left" indent="1"/>
    </xf>
    <xf numFmtId="0" fontId="28" fillId="0" borderId="141" xfId="20" applyFont="1" applyFill="1" applyBorder="1" applyAlignment="1">
      <alignment horizontal="left" vertical="center" wrapText="1" indent="1"/>
    </xf>
    <xf numFmtId="0" fontId="35" fillId="25" borderId="136" xfId="20" applyFont="1" applyFill="1" applyBorder="1" applyAlignment="1">
      <alignment horizontal="left" vertical="center" indent="1"/>
    </xf>
    <xf numFmtId="0" fontId="111" fillId="4" borderId="136" xfId="20" applyFont="1" applyFill="1" applyBorder="1" applyAlignment="1">
      <alignment horizontal="left" indent="1"/>
    </xf>
    <xf numFmtId="0" fontId="35" fillId="25" borderId="361" xfId="20" applyFont="1" applyFill="1" applyBorder="1" applyAlignment="1">
      <alignment horizontal="left" vertical="center" indent="1"/>
    </xf>
    <xf numFmtId="0" fontId="111" fillId="4" borderId="137" xfId="20" applyFont="1" applyFill="1" applyBorder="1" applyAlignment="1">
      <alignment horizontal="left" indent="1"/>
    </xf>
    <xf numFmtId="0" fontId="28" fillId="22" borderId="141" xfId="20" applyFont="1" applyFill="1" applyBorder="1" applyAlignment="1">
      <alignment horizontal="left" vertical="center" wrapText="1" indent="1"/>
    </xf>
    <xf numFmtId="0" fontId="111" fillId="0" borderId="148" xfId="20" applyFont="1" applyBorder="1" applyAlignment="1">
      <alignment horizontal="left" indent="1"/>
    </xf>
    <xf numFmtId="0" fontId="111" fillId="0" borderId="162" xfId="20" applyFont="1" applyBorder="1" applyAlignment="1">
      <alignment horizontal="left" indent="1"/>
    </xf>
    <xf numFmtId="39" fontId="24" fillId="0" borderId="142" xfId="20" applyNumberFormat="1" applyFont="1" applyBorder="1" applyAlignment="1">
      <alignment vertical="center"/>
    </xf>
    <xf numFmtId="39" fontId="29" fillId="0" borderId="149" xfId="20" applyNumberFormat="1" applyFont="1" applyBorder="1"/>
    <xf numFmtId="39" fontId="29" fillId="0" borderId="163" xfId="20" applyNumberFormat="1" applyFont="1" applyBorder="1"/>
    <xf numFmtId="39" fontId="24" fillId="0" borderId="139" xfId="20" applyNumberFormat="1" applyFont="1" applyBorder="1" applyAlignment="1">
      <alignment vertical="center"/>
    </xf>
    <xf numFmtId="39" fontId="29" fillId="0" borderId="147" xfId="20" applyNumberFormat="1" applyFont="1" applyBorder="1"/>
    <xf numFmtId="39" fontId="29" fillId="0" borderId="153" xfId="20" applyNumberFormat="1" applyFont="1" applyBorder="1"/>
    <xf numFmtId="39" fontId="25" fillId="0" borderId="139" xfId="20" applyNumberFormat="1" applyFont="1" applyBorder="1" applyAlignment="1">
      <alignment horizontal="right" vertical="center"/>
    </xf>
    <xf numFmtId="0" fontId="28" fillId="0" borderId="139" xfId="20" applyFont="1" applyBorder="1" applyAlignment="1">
      <alignment horizontal="left" vertical="center" wrapText="1" indent="1"/>
    </xf>
    <xf numFmtId="1" fontId="24" fillId="22" borderId="139" xfId="20" applyNumberFormat="1" applyFont="1" applyFill="1" applyBorder="1" applyAlignment="1">
      <alignment horizontal="center" vertical="center" wrapText="1"/>
    </xf>
    <xf numFmtId="0" fontId="10" fillId="3" borderId="10" xfId="5" applyFont="1" applyFill="1" applyBorder="1" applyAlignment="1">
      <alignment vertical="center" wrapText="1"/>
    </xf>
    <xf numFmtId="0" fontId="10" fillId="3" borderId="10" xfId="5" applyFont="1" applyFill="1" applyBorder="1" applyAlignment="1">
      <alignment horizontal="right" vertical="center" wrapText="1"/>
    </xf>
    <xf numFmtId="0" fontId="11" fillId="5" borderId="13" xfId="5" applyFont="1" applyFill="1" applyBorder="1" applyAlignment="1">
      <alignment vertical="center" wrapText="1"/>
    </xf>
    <xf numFmtId="0" fontId="11" fillId="5" borderId="13" xfId="5" applyFont="1" applyFill="1" applyBorder="1" applyAlignment="1">
      <alignment horizontal="right" vertical="center" wrapText="1"/>
    </xf>
    <xf numFmtId="0" fontId="70" fillId="13" borderId="0" xfId="20" applyFont="1" applyFill="1" applyBorder="1" applyAlignment="1">
      <alignment vertical="center"/>
    </xf>
    <xf numFmtId="0" fontId="77" fillId="0" borderId="0" xfId="20" applyFont="1" applyBorder="1"/>
    <xf numFmtId="0" fontId="38" fillId="13" borderId="360" xfId="20" applyFont="1" applyFill="1" applyBorder="1" applyAlignment="1">
      <alignment horizontal="center" vertical="center"/>
    </xf>
    <xf numFmtId="0" fontId="111" fillId="0" borderId="360" xfId="20" applyFont="1" applyBorder="1"/>
    <xf numFmtId="0" fontId="44" fillId="13" borderId="0" xfId="20" applyFont="1" applyFill="1" applyAlignment="1">
      <alignment horizontal="center" vertical="top"/>
    </xf>
    <xf numFmtId="0" fontId="110" fillId="0" borderId="0" xfId="20" applyFont="1" applyAlignment="1"/>
    <xf numFmtId="0" fontId="12" fillId="13" borderId="0" xfId="20" applyFont="1" applyFill="1" applyAlignment="1">
      <alignment horizontal="center" vertical="center"/>
    </xf>
    <xf numFmtId="0" fontId="35" fillId="26" borderId="136" xfId="20" applyFont="1" applyFill="1" applyBorder="1" applyAlignment="1">
      <alignment horizontal="left" vertical="center" indent="1"/>
    </xf>
    <xf numFmtId="0" fontId="35" fillId="25" borderId="172" xfId="20" applyFont="1" applyFill="1" applyBorder="1" applyAlignment="1">
      <alignment horizontal="left" vertical="center" indent="1"/>
    </xf>
    <xf numFmtId="0" fontId="66" fillId="25" borderId="136" xfId="20" applyFont="1" applyFill="1" applyBorder="1" applyAlignment="1">
      <alignment horizontal="center" vertical="center"/>
    </xf>
    <xf numFmtId="0" fontId="111" fillId="4" borderId="136" xfId="20" applyFont="1" applyFill="1" applyBorder="1"/>
    <xf numFmtId="0" fontId="111" fillId="4" borderId="313" xfId="20" applyFont="1" applyFill="1" applyBorder="1"/>
    <xf numFmtId="4" fontId="41" fillId="11" borderId="316" xfId="20" applyNumberFormat="1" applyFont="1" applyFill="1" applyBorder="1" applyAlignment="1">
      <alignment horizontal="left" vertical="center" wrapText="1" indent="1"/>
    </xf>
    <xf numFmtId="0" fontId="111" fillId="0" borderId="316" xfId="20" applyFont="1" applyBorder="1" applyAlignment="1">
      <alignment horizontal="left" indent="1"/>
    </xf>
    <xf numFmtId="4" fontId="119" fillId="11" borderId="316" xfId="20" applyNumberFormat="1" applyFont="1" applyFill="1" applyBorder="1" applyAlignment="1">
      <alignment horizontal="center" vertical="center" wrapText="1"/>
    </xf>
    <xf numFmtId="0" fontId="111" fillId="0" borderId="316" xfId="20" applyFont="1" applyBorder="1"/>
    <xf numFmtId="0" fontId="111" fillId="0" borderId="377" xfId="20" applyFont="1" applyBorder="1"/>
    <xf numFmtId="39" fontId="24" fillId="0" borderId="140" xfId="20" applyNumberFormat="1" applyFont="1" applyBorder="1" applyAlignment="1">
      <alignment vertical="center"/>
    </xf>
    <xf numFmtId="39" fontId="29" fillId="0" borderId="171" xfId="20" applyNumberFormat="1" applyFont="1" applyBorder="1"/>
    <xf numFmtId="39" fontId="25" fillId="0" borderId="140" xfId="20" applyNumberFormat="1" applyFont="1" applyBorder="1" applyAlignment="1">
      <alignment vertical="center"/>
    </xf>
    <xf numFmtId="0" fontId="28" fillId="13" borderId="158" xfId="20" applyFont="1" applyFill="1" applyBorder="1" applyAlignment="1">
      <alignment horizontal="left" vertical="center" wrapText="1" indent="1"/>
    </xf>
    <xf numFmtId="0" fontId="111" fillId="0" borderId="172" xfId="20" applyFont="1" applyBorder="1" applyAlignment="1">
      <alignment horizontal="left" indent="1"/>
    </xf>
    <xf numFmtId="0" fontId="28" fillId="13" borderId="206" xfId="20" applyFont="1" applyFill="1" applyBorder="1" applyAlignment="1">
      <alignment horizontal="left" vertical="center" wrapText="1" indent="1"/>
    </xf>
    <xf numFmtId="0" fontId="111" fillId="0" borderId="208" xfId="20" applyFont="1" applyBorder="1" applyAlignment="1">
      <alignment horizontal="left" indent="1"/>
    </xf>
    <xf numFmtId="0" fontId="111" fillId="0" borderId="374" xfId="20" applyFont="1" applyBorder="1" applyAlignment="1">
      <alignment horizontal="left" indent="1"/>
    </xf>
    <xf numFmtId="1" fontId="24" fillId="13" borderId="140" xfId="20" applyNumberFormat="1" applyFont="1" applyFill="1" applyBorder="1" applyAlignment="1">
      <alignment horizontal="center" vertical="center" wrapText="1"/>
    </xf>
    <xf numFmtId="0" fontId="29" fillId="0" borderId="171" xfId="20" applyFont="1" applyBorder="1" applyAlignment="1">
      <alignment horizontal="center"/>
    </xf>
    <xf numFmtId="0" fontId="24" fillId="13" borderId="140" xfId="20" applyFont="1" applyFill="1" applyBorder="1" applyAlignment="1">
      <alignment horizontal="center" vertical="center" wrapText="1"/>
    </xf>
    <xf numFmtId="0" fontId="28" fillId="13" borderId="140" xfId="20" applyFont="1" applyFill="1" applyBorder="1" applyAlignment="1">
      <alignment horizontal="left" vertical="center" wrapText="1" indent="1"/>
    </xf>
    <xf numFmtId="0" fontId="111" fillId="0" borderId="171" xfId="20" applyFont="1" applyBorder="1" applyAlignment="1">
      <alignment horizontal="left" indent="1"/>
    </xf>
    <xf numFmtId="39" fontId="24" fillId="0" borderId="159" xfId="20" applyNumberFormat="1" applyFont="1" applyBorder="1" applyAlignment="1">
      <alignment vertical="center"/>
    </xf>
    <xf numFmtId="39" fontId="29" fillId="0" borderId="173" xfId="20" applyNumberFormat="1" applyFont="1" applyBorder="1"/>
    <xf numFmtId="0" fontId="32" fillId="13" borderId="350" xfId="20" applyFont="1" applyFill="1" applyBorder="1" applyAlignment="1">
      <alignment horizontal="center" vertical="center"/>
    </xf>
    <xf numFmtId="0" fontId="111" fillId="0" borderId="351" xfId="20" applyFont="1" applyBorder="1"/>
    <xf numFmtId="0" fontId="111" fillId="0" borderId="359" xfId="20" applyFont="1" applyBorder="1"/>
    <xf numFmtId="0" fontId="79" fillId="13" borderId="140" xfId="20" applyFont="1" applyFill="1" applyBorder="1" applyAlignment="1">
      <alignment horizontal="left" vertical="center" wrapText="1" indent="1"/>
    </xf>
    <xf numFmtId="0" fontId="28" fillId="13" borderId="140" xfId="20" applyFont="1" applyFill="1" applyBorder="1" applyAlignment="1">
      <alignment horizontal="center" vertical="center"/>
    </xf>
    <xf numFmtId="0" fontId="111" fillId="0" borderId="147" xfId="20" applyFont="1" applyBorder="1"/>
    <xf numFmtId="0" fontId="111" fillId="0" borderId="171" xfId="20" applyFont="1" applyBorder="1"/>
    <xf numFmtId="39" fontId="25" fillId="0" borderId="139" xfId="20" applyNumberFormat="1" applyFont="1" applyBorder="1" applyAlignment="1">
      <alignment vertical="center"/>
    </xf>
    <xf numFmtId="39" fontId="29" fillId="0" borderId="143" xfId="20" applyNumberFormat="1" applyFont="1" applyBorder="1"/>
    <xf numFmtId="0" fontId="28" fillId="13" borderId="141" xfId="20" applyFont="1" applyFill="1" applyBorder="1" applyAlignment="1">
      <alignment horizontal="left" vertical="center" wrapText="1" indent="1"/>
    </xf>
    <xf numFmtId="0" fontId="111" fillId="0" borderId="145" xfId="20" applyFont="1" applyBorder="1" applyAlignment="1">
      <alignment horizontal="left" indent="1"/>
    </xf>
    <xf numFmtId="0" fontId="28" fillId="13" borderId="242" xfId="20" applyFont="1" applyFill="1" applyBorder="1" applyAlignment="1">
      <alignment horizontal="left" vertical="center" wrapText="1" indent="1"/>
    </xf>
    <xf numFmtId="0" fontId="21" fillId="13" borderId="139" xfId="20" applyFont="1" applyFill="1" applyBorder="1" applyAlignment="1">
      <alignment horizontal="left" vertical="center" wrapText="1" indent="1"/>
    </xf>
    <xf numFmtId="0" fontId="111" fillId="0" borderId="143" xfId="20" applyFont="1" applyBorder="1" applyAlignment="1">
      <alignment horizontal="left" indent="1"/>
    </xf>
    <xf numFmtId="39" fontId="29" fillId="0" borderId="154" xfId="20" applyNumberFormat="1" applyFont="1" applyBorder="1"/>
    <xf numFmtId="0" fontId="28" fillId="13" borderId="139" xfId="20" applyFont="1" applyFill="1" applyBorder="1" applyAlignment="1">
      <alignment horizontal="left" vertical="center" wrapText="1" indent="1"/>
    </xf>
    <xf numFmtId="1" fontId="24" fillId="13" borderId="139" xfId="20" applyNumberFormat="1" applyFont="1" applyFill="1" applyBorder="1" applyAlignment="1">
      <alignment horizontal="center" vertical="center" wrapText="1"/>
    </xf>
    <xf numFmtId="0" fontId="29" fillId="0" borderId="143" xfId="20" applyFont="1" applyBorder="1" applyAlignment="1">
      <alignment horizontal="center"/>
    </xf>
    <xf numFmtId="0" fontId="24" fillId="13" borderId="139" xfId="20" applyFont="1" applyFill="1" applyBorder="1" applyAlignment="1">
      <alignment horizontal="center" vertical="center"/>
    </xf>
    <xf numFmtId="0" fontId="32" fillId="13" borderId="363" xfId="20" applyFont="1" applyFill="1" applyBorder="1" applyAlignment="1">
      <alignment horizontal="center" vertical="center"/>
    </xf>
    <xf numFmtId="0" fontId="111" fillId="0" borderId="352" xfId="20" applyFont="1" applyBorder="1"/>
    <xf numFmtId="0" fontId="79" fillId="13" borderId="139" xfId="20" applyFont="1" applyFill="1" applyBorder="1" applyAlignment="1">
      <alignment horizontal="left" vertical="center" wrapText="1" indent="1"/>
    </xf>
    <xf numFmtId="0" fontId="28" fillId="13" borderId="139" xfId="20" applyFont="1" applyFill="1" applyBorder="1" applyAlignment="1">
      <alignment horizontal="center" vertical="center" wrapText="1"/>
    </xf>
    <xf numFmtId="39" fontId="24" fillId="0" borderId="140" xfId="20" applyNumberFormat="1" applyFont="1" applyBorder="1" applyAlignment="1">
      <alignment horizontal="right" vertical="center"/>
    </xf>
    <xf numFmtId="0" fontId="28" fillId="22" borderId="158" xfId="20" applyFont="1" applyFill="1" applyBorder="1" applyAlignment="1">
      <alignment horizontal="left" vertical="center" wrapText="1" indent="1"/>
    </xf>
    <xf numFmtId="0" fontId="28" fillId="22" borderId="206" xfId="20" applyFont="1" applyFill="1" applyBorder="1" applyAlignment="1">
      <alignment horizontal="left" vertical="center" wrapText="1" indent="1"/>
    </xf>
    <xf numFmtId="0" fontId="28" fillId="22" borderId="140" xfId="20" applyFont="1" applyFill="1" applyBorder="1" applyAlignment="1">
      <alignment horizontal="left" vertical="center" wrapText="1" indent="1"/>
    </xf>
    <xf numFmtId="0" fontId="32" fillId="0" borderId="350" xfId="20" applyFont="1" applyBorder="1" applyAlignment="1">
      <alignment horizontal="center" vertical="center"/>
    </xf>
    <xf numFmtId="0" fontId="79" fillId="0" borderId="140" xfId="20" applyFont="1" applyBorder="1" applyAlignment="1">
      <alignment horizontal="left" vertical="center" wrapText="1" indent="1"/>
    </xf>
    <xf numFmtId="0" fontId="28" fillId="0" borderId="140" xfId="20" applyFont="1" applyBorder="1" applyAlignment="1">
      <alignment horizontal="left" vertical="center" wrapText="1" indent="1"/>
    </xf>
    <xf numFmtId="0" fontId="28" fillId="0" borderId="140" xfId="20" applyFont="1" applyBorder="1" applyAlignment="1">
      <alignment horizontal="center" vertical="center"/>
    </xf>
    <xf numFmtId="0" fontId="28" fillId="22" borderId="147" xfId="20" applyFont="1" applyFill="1" applyBorder="1" applyAlignment="1">
      <alignment horizontal="left" vertical="center" wrapText="1" indent="1"/>
    </xf>
    <xf numFmtId="0" fontId="111" fillId="0" borderId="216" xfId="20" applyFont="1" applyBorder="1" applyAlignment="1">
      <alignment horizontal="left" indent="1"/>
    </xf>
    <xf numFmtId="0" fontId="35" fillId="25" borderId="137" xfId="20" applyFont="1" applyFill="1" applyBorder="1" applyAlignment="1">
      <alignment horizontal="left" vertical="center" indent="1"/>
    </xf>
    <xf numFmtId="0" fontId="78" fillId="25" borderId="137" xfId="20" applyFont="1" applyFill="1" applyBorder="1" applyAlignment="1">
      <alignment horizontal="left" vertical="center"/>
    </xf>
    <xf numFmtId="0" fontId="111" fillId="4" borderId="137" xfId="20" applyFont="1" applyFill="1" applyBorder="1"/>
    <xf numFmtId="0" fontId="111" fillId="4" borderId="314" xfId="20" applyFont="1" applyFill="1" applyBorder="1"/>
    <xf numFmtId="0" fontId="32" fillId="0" borderId="363" xfId="20" applyFont="1" applyBorder="1" applyAlignment="1">
      <alignment horizontal="center" vertical="center"/>
    </xf>
    <xf numFmtId="0" fontId="79" fillId="0" borderId="139" xfId="20" applyFont="1" applyBorder="1" applyAlignment="1">
      <alignment horizontal="left" vertical="center" wrapText="1" indent="1"/>
    </xf>
    <xf numFmtId="0" fontId="28" fillId="0" borderId="139" xfId="20" applyFont="1" applyBorder="1" applyAlignment="1">
      <alignment horizontal="center" vertical="center" wrapText="1"/>
    </xf>
    <xf numFmtId="39" fontId="24" fillId="0" borderId="139" xfId="20" applyNumberFormat="1" applyFont="1" applyBorder="1" applyAlignment="1">
      <alignment horizontal="right" vertical="center"/>
    </xf>
    <xf numFmtId="0" fontId="28" fillId="22" borderId="242" xfId="20" applyFont="1" applyFill="1" applyBorder="1" applyAlignment="1">
      <alignment horizontal="left" vertical="center" wrapText="1" indent="1"/>
    </xf>
    <xf numFmtId="0" fontId="111" fillId="0" borderId="353" xfId="20" applyFont="1" applyBorder="1"/>
    <xf numFmtId="0" fontId="79" fillId="22" borderId="140" xfId="20" applyFont="1" applyFill="1" applyBorder="1" applyAlignment="1">
      <alignment horizontal="left" vertical="center" wrapText="1" indent="1"/>
    </xf>
    <xf numFmtId="0" fontId="28" fillId="22" borderId="140" xfId="20" applyFont="1" applyFill="1" applyBorder="1" applyAlignment="1">
      <alignment horizontal="center" vertical="center"/>
    </xf>
    <xf numFmtId="0" fontId="111" fillId="0" borderId="153" xfId="20" applyFont="1" applyBorder="1"/>
    <xf numFmtId="0" fontId="24" fillId="22" borderId="139" xfId="20" applyFont="1" applyFill="1" applyBorder="1" applyAlignment="1">
      <alignment horizontal="center" vertical="center"/>
    </xf>
    <xf numFmtId="0" fontId="21" fillId="22" borderId="139" xfId="20" applyFont="1" applyFill="1" applyBorder="1" applyAlignment="1">
      <alignment horizontal="left" vertical="center" wrapText="1" indent="1"/>
    </xf>
    <xf numFmtId="0" fontId="111" fillId="0" borderId="172" xfId="20" applyFont="1" applyFill="1" applyBorder="1" applyAlignment="1">
      <alignment horizontal="left" indent="1"/>
    </xf>
    <xf numFmtId="0" fontId="28" fillId="22" borderId="208" xfId="20" applyFont="1" applyFill="1" applyBorder="1" applyAlignment="1">
      <alignment horizontal="left" vertical="center" wrapText="1" indent="1"/>
    </xf>
    <xf numFmtId="0" fontId="28" fillId="22" borderId="244" xfId="20" applyFont="1" applyFill="1" applyBorder="1" applyAlignment="1">
      <alignment horizontal="left" vertical="center" wrapText="1" indent="1"/>
    </xf>
    <xf numFmtId="0" fontId="28" fillId="22" borderId="216" xfId="20" applyFont="1" applyFill="1" applyBorder="1" applyAlignment="1">
      <alignment horizontal="left" vertical="center" wrapText="1" indent="1"/>
    </xf>
    <xf numFmtId="39" fontId="24" fillId="0" borderId="159" xfId="20" applyNumberFormat="1" applyFont="1" applyBorder="1" applyAlignment="1">
      <alignment horizontal="right" vertical="center"/>
    </xf>
    <xf numFmtId="39" fontId="24" fillId="0" borderId="149" xfId="20" applyNumberFormat="1" applyFont="1" applyBorder="1" applyAlignment="1">
      <alignment horizontal="right" vertical="center"/>
    </xf>
    <xf numFmtId="39" fontId="24" fillId="0" borderId="163" xfId="20" applyNumberFormat="1" applyFont="1" applyBorder="1" applyAlignment="1">
      <alignment horizontal="right" vertical="center"/>
    </xf>
    <xf numFmtId="39" fontId="24" fillId="0" borderId="147" xfId="20" applyNumberFormat="1" applyFont="1" applyBorder="1" applyAlignment="1">
      <alignment horizontal="right" vertical="center"/>
    </xf>
    <xf numFmtId="39" fontId="24" fillId="0" borderId="153" xfId="20" applyNumberFormat="1" applyFont="1" applyBorder="1" applyAlignment="1">
      <alignment horizontal="right" vertical="center"/>
    </xf>
    <xf numFmtId="39" fontId="24" fillId="0" borderId="140" xfId="20" applyNumberFormat="1" applyFont="1" applyFill="1" applyBorder="1" applyAlignment="1">
      <alignment horizontal="right" vertical="center"/>
    </xf>
    <xf numFmtId="39" fontId="29" fillId="0" borderId="147" xfId="20" applyNumberFormat="1" applyFont="1" applyFill="1" applyBorder="1"/>
    <xf numFmtId="39" fontId="29" fillId="0" borderId="171" xfId="20" applyNumberFormat="1" applyFont="1" applyFill="1" applyBorder="1"/>
    <xf numFmtId="39" fontId="25" fillId="0" borderId="140" xfId="20" applyNumberFormat="1" applyFont="1" applyFill="1" applyBorder="1" applyAlignment="1">
      <alignment horizontal="right" vertical="center"/>
    </xf>
    <xf numFmtId="0" fontId="28" fillId="0" borderId="206" xfId="20" applyFont="1" applyFill="1" applyBorder="1" applyAlignment="1">
      <alignment horizontal="left" vertical="center" wrapText="1" indent="1"/>
    </xf>
    <xf numFmtId="0" fontId="111" fillId="0" borderId="208" xfId="20" applyFont="1" applyFill="1" applyBorder="1" applyAlignment="1">
      <alignment horizontal="left" indent="1"/>
    </xf>
    <xf numFmtId="0" fontId="111" fillId="0" borderId="374" xfId="20" applyFont="1" applyFill="1" applyBorder="1" applyAlignment="1">
      <alignment horizontal="left" indent="1"/>
    </xf>
    <xf numFmtId="1" fontId="24" fillId="0" borderId="140" xfId="20" applyNumberFormat="1" applyFont="1" applyFill="1" applyBorder="1" applyAlignment="1">
      <alignment horizontal="center" vertical="center" wrapText="1"/>
    </xf>
    <xf numFmtId="0" fontId="29" fillId="0" borderId="147" xfId="20" applyFont="1" applyFill="1" applyBorder="1" applyAlignment="1">
      <alignment horizontal="center"/>
    </xf>
    <xf numFmtId="0" fontId="29" fillId="0" borderId="171" xfId="20" applyFont="1" applyFill="1" applyBorder="1" applyAlignment="1">
      <alignment horizontal="center"/>
    </xf>
    <xf numFmtId="0" fontId="24" fillId="0" borderId="140" xfId="20" applyFont="1" applyFill="1" applyBorder="1" applyAlignment="1">
      <alignment horizontal="center" vertical="center" wrapText="1"/>
    </xf>
    <xf numFmtId="0" fontId="21" fillId="0" borderId="140" xfId="20" applyFont="1" applyFill="1" applyBorder="1" applyAlignment="1">
      <alignment horizontal="left" vertical="center" wrapText="1" indent="1"/>
    </xf>
    <xf numFmtId="0" fontId="111" fillId="0" borderId="147" xfId="20" applyFont="1" applyFill="1" applyBorder="1" applyAlignment="1">
      <alignment horizontal="left" indent="1"/>
    </xf>
    <xf numFmtId="0" fontId="111" fillId="0" borderId="171" xfId="20" applyFont="1" applyFill="1" applyBorder="1" applyAlignment="1">
      <alignment horizontal="left" indent="1"/>
    </xf>
    <xf numFmtId="0" fontId="28" fillId="0" borderId="164" xfId="20" applyFont="1" applyFill="1" applyBorder="1" applyAlignment="1">
      <alignment horizontal="left" vertical="center" wrapText="1" indent="1"/>
    </xf>
    <xf numFmtId="0" fontId="111" fillId="0" borderId="165" xfId="20" applyFont="1" applyFill="1" applyBorder="1" applyAlignment="1">
      <alignment horizontal="left" indent="1"/>
    </xf>
    <xf numFmtId="0" fontId="111" fillId="0" borderId="180" xfId="20" applyFont="1" applyFill="1" applyBorder="1" applyAlignment="1">
      <alignment horizontal="left" indent="1"/>
    </xf>
    <xf numFmtId="39" fontId="24" fillId="0" borderId="159" xfId="20" applyNumberFormat="1" applyFont="1" applyFill="1" applyBorder="1" applyAlignment="1">
      <alignment vertical="center"/>
    </xf>
    <xf numFmtId="39" fontId="29" fillId="0" borderId="149" xfId="20" applyNumberFormat="1" applyFont="1" applyFill="1" applyBorder="1"/>
    <xf numFmtId="39" fontId="29" fillId="0" borderId="173" xfId="20" applyNumberFormat="1" applyFont="1" applyFill="1" applyBorder="1"/>
    <xf numFmtId="0" fontId="28" fillId="22" borderId="312" xfId="20" applyFont="1" applyFill="1" applyBorder="1" applyAlignment="1">
      <alignment horizontal="left" vertical="center" wrapText="1" indent="1"/>
    </xf>
    <xf numFmtId="0" fontId="32" fillId="0" borderId="157" xfId="20" applyFont="1" applyBorder="1" applyAlignment="1">
      <alignment horizontal="center" vertical="center"/>
    </xf>
    <xf numFmtId="0" fontId="111" fillId="0" borderId="146" xfId="20" applyFont="1" applyBorder="1"/>
    <xf numFmtId="0" fontId="111" fillId="0" borderId="170" xfId="20" applyFont="1" applyBorder="1"/>
    <xf numFmtId="0" fontId="111" fillId="0" borderId="216" xfId="20" applyFont="1" applyFill="1" applyBorder="1" applyAlignment="1">
      <alignment horizontal="left" indent="1"/>
    </xf>
    <xf numFmtId="0" fontId="28" fillId="0" borderId="140" xfId="20" applyFont="1" applyFill="1" applyBorder="1" applyAlignment="1">
      <alignment horizontal="left" vertical="center" wrapText="1" indent="1"/>
    </xf>
    <xf numFmtId="0" fontId="111" fillId="0" borderId="166" xfId="20" applyFont="1" applyFill="1" applyBorder="1" applyAlignment="1">
      <alignment horizontal="left" indent="1"/>
    </xf>
    <xf numFmtId="39" fontId="29" fillId="0" borderId="163" xfId="20" applyNumberFormat="1" applyFont="1" applyFill="1" applyBorder="1"/>
    <xf numFmtId="39" fontId="29" fillId="0" borderId="153" xfId="20" applyNumberFormat="1" applyFont="1" applyFill="1" applyBorder="1"/>
    <xf numFmtId="0" fontId="111" fillId="0" borderId="153" xfId="20" applyFont="1" applyFill="1" applyBorder="1" applyAlignment="1">
      <alignment horizontal="left" indent="1"/>
    </xf>
    <xf numFmtId="0" fontId="29" fillId="0" borderId="153" xfId="20" applyFont="1" applyFill="1" applyBorder="1" applyAlignment="1">
      <alignment horizontal="center"/>
    </xf>
    <xf numFmtId="0" fontId="21" fillId="0" borderId="139" xfId="20" applyFont="1" applyFill="1" applyBorder="1" applyAlignment="1">
      <alignment horizontal="left" vertical="center" wrapText="1" indent="1"/>
    </xf>
    <xf numFmtId="0" fontId="28" fillId="0" borderId="177" xfId="20" applyFont="1" applyFill="1" applyBorder="1" applyAlignment="1">
      <alignment horizontal="left" vertical="center" wrapText="1" indent="1"/>
    </xf>
    <xf numFmtId="39" fontId="24" fillId="0" borderId="142" xfId="20" applyNumberFormat="1" applyFont="1" applyFill="1" applyBorder="1" applyAlignment="1">
      <alignment vertical="center"/>
    </xf>
    <xf numFmtId="39" fontId="24" fillId="0" borderId="139" xfId="20" applyNumberFormat="1" applyFont="1" applyFill="1" applyBorder="1" applyAlignment="1">
      <alignment horizontal="right" vertical="center"/>
    </xf>
    <xf numFmtId="0" fontId="28" fillId="0" borderId="139" xfId="20" applyFont="1" applyFill="1" applyBorder="1" applyAlignment="1">
      <alignment horizontal="left" vertical="center" wrapText="1" indent="1"/>
    </xf>
    <xf numFmtId="1" fontId="24" fillId="0" borderId="139" xfId="20" applyNumberFormat="1" applyFont="1" applyFill="1" applyBorder="1" applyAlignment="1">
      <alignment horizontal="center" vertical="center" wrapText="1"/>
    </xf>
    <xf numFmtId="0" fontId="24" fillId="0" borderId="139" xfId="20" applyFont="1" applyFill="1" applyBorder="1" applyAlignment="1">
      <alignment horizontal="center" vertical="center"/>
    </xf>
    <xf numFmtId="0" fontId="28" fillId="0" borderId="139" xfId="20" applyFont="1" applyBorder="1" applyAlignment="1">
      <alignment horizontal="center" vertical="center"/>
    </xf>
    <xf numFmtId="0" fontId="35" fillId="4" borderId="136" xfId="20" applyFont="1" applyFill="1" applyBorder="1" applyAlignment="1">
      <alignment horizontal="left" vertical="center" indent="1"/>
    </xf>
    <xf numFmtId="0" fontId="35" fillId="4" borderId="172" xfId="20" applyFont="1" applyFill="1" applyBorder="1" applyAlignment="1">
      <alignment horizontal="left" vertical="center" indent="1"/>
    </xf>
    <xf numFmtId="0" fontId="66" fillId="4" borderId="136" xfId="20" applyFont="1" applyFill="1" applyBorder="1" applyAlignment="1">
      <alignment horizontal="center" vertical="center"/>
    </xf>
    <xf numFmtId="39" fontId="24" fillId="0" borderId="140" xfId="20" applyNumberFormat="1" applyFont="1" applyFill="1" applyBorder="1" applyAlignment="1">
      <alignment vertical="center"/>
    </xf>
    <xf numFmtId="39" fontId="25" fillId="0" borderId="139" xfId="20" applyNumberFormat="1" applyFont="1" applyFill="1" applyBorder="1" applyAlignment="1">
      <alignment horizontal="right" vertical="center"/>
    </xf>
    <xf numFmtId="0" fontId="28" fillId="0" borderId="242" xfId="20" applyFont="1" applyFill="1" applyBorder="1" applyAlignment="1">
      <alignment horizontal="left" vertical="center" wrapText="1" indent="1"/>
    </xf>
    <xf numFmtId="0" fontId="28" fillId="0" borderId="208" xfId="20" applyFont="1" applyFill="1" applyBorder="1" applyAlignment="1">
      <alignment horizontal="left" vertical="center" wrapText="1" indent="1"/>
    </xf>
    <xf numFmtId="0" fontId="32" fillId="0" borderId="350" xfId="20" applyFont="1" applyFill="1" applyBorder="1" applyAlignment="1">
      <alignment horizontal="center" vertical="center"/>
    </xf>
    <xf numFmtId="0" fontId="111" fillId="0" borderId="359" xfId="20" applyFont="1" applyFill="1" applyBorder="1"/>
    <xf numFmtId="0" fontId="79" fillId="0" borderId="140" xfId="20" applyFont="1" applyFill="1" applyBorder="1" applyAlignment="1">
      <alignment horizontal="left" vertical="center" wrapText="1" indent="1"/>
    </xf>
    <xf numFmtId="0" fontId="28" fillId="0" borderId="140" xfId="20" applyFont="1" applyFill="1" applyBorder="1" applyAlignment="1">
      <alignment horizontal="center" vertical="center"/>
    </xf>
    <xf numFmtId="0" fontId="111" fillId="0" borderId="171" xfId="20" applyFont="1" applyFill="1" applyBorder="1"/>
    <xf numFmtId="0" fontId="21" fillId="0" borderId="179" xfId="20" applyFont="1" applyFill="1" applyBorder="1" applyAlignment="1">
      <alignment horizontal="left" vertical="center" wrapText="1" indent="1"/>
    </xf>
    <xf numFmtId="0" fontId="111" fillId="0" borderId="179" xfId="20" applyFont="1" applyFill="1" applyBorder="1" applyAlignment="1">
      <alignment horizontal="left" indent="1"/>
    </xf>
    <xf numFmtId="0" fontId="111" fillId="0" borderId="230" xfId="20" applyFont="1" applyFill="1" applyBorder="1" applyAlignment="1">
      <alignment horizontal="left" indent="1"/>
    </xf>
    <xf numFmtId="0" fontId="111" fillId="0" borderId="351" xfId="20" applyFont="1" applyFill="1" applyBorder="1"/>
    <xf numFmtId="0" fontId="111" fillId="0" borderId="353" xfId="20" applyFont="1" applyFill="1" applyBorder="1"/>
    <xf numFmtId="0" fontId="111" fillId="0" borderId="147" xfId="20" applyFont="1" applyFill="1" applyBorder="1"/>
    <xf numFmtId="0" fontId="111" fillId="0" borderId="153" xfId="20" applyFont="1" applyFill="1" applyBorder="1"/>
    <xf numFmtId="0" fontId="27" fillId="0" borderId="140" xfId="20" applyFont="1" applyFill="1" applyBorder="1" applyAlignment="1">
      <alignment horizontal="left" vertical="center" wrapText="1" indent="1"/>
    </xf>
    <xf numFmtId="39" fontId="24" fillId="0" borderId="139" xfId="20" applyNumberFormat="1" applyFont="1" applyFill="1" applyBorder="1" applyAlignment="1">
      <alignment vertical="center"/>
    </xf>
    <xf numFmtId="39" fontId="29" fillId="0" borderId="143" xfId="20" applyNumberFormat="1" applyFont="1" applyFill="1" applyBorder="1"/>
    <xf numFmtId="0" fontId="111" fillId="0" borderId="143" xfId="20" applyFont="1" applyFill="1" applyBorder="1" applyAlignment="1">
      <alignment horizontal="left" indent="1"/>
    </xf>
    <xf numFmtId="0" fontId="29" fillId="0" borderId="143" xfId="20" applyFont="1" applyFill="1" applyBorder="1" applyAlignment="1">
      <alignment horizontal="center"/>
    </xf>
    <xf numFmtId="0" fontId="32" fillId="0" borderId="363" xfId="20" applyFont="1" applyFill="1" applyBorder="1" applyAlignment="1">
      <alignment horizontal="center" vertical="center"/>
    </xf>
    <xf numFmtId="0" fontId="111" fillId="0" borderId="352" xfId="20" applyFont="1" applyFill="1" applyBorder="1"/>
    <xf numFmtId="0" fontId="79" fillId="0" borderId="139" xfId="20" applyFont="1" applyFill="1" applyBorder="1" applyAlignment="1">
      <alignment horizontal="left" vertical="center" wrapText="1" indent="1"/>
    </xf>
    <xf numFmtId="0" fontId="28" fillId="0" borderId="139" xfId="20" applyFont="1" applyFill="1" applyBorder="1" applyAlignment="1">
      <alignment horizontal="center" vertical="center" wrapText="1"/>
    </xf>
    <xf numFmtId="0" fontId="28" fillId="13" borderId="164" xfId="20" applyFont="1" applyFill="1" applyBorder="1" applyAlignment="1">
      <alignment horizontal="left" vertical="center" wrapText="1" indent="1"/>
    </xf>
    <xf numFmtId="0" fontId="111" fillId="0" borderId="180" xfId="20" applyFont="1" applyBorder="1" applyAlignment="1">
      <alignment horizontal="left" indent="1"/>
    </xf>
    <xf numFmtId="0" fontId="111" fillId="0" borderId="145" xfId="20" applyFont="1" applyFill="1" applyBorder="1" applyAlignment="1">
      <alignment horizontal="left" indent="1"/>
    </xf>
    <xf numFmtId="39" fontId="29" fillId="0" borderId="154" xfId="20" applyNumberFormat="1" applyFont="1" applyFill="1" applyBorder="1"/>
    <xf numFmtId="39" fontId="24" fillId="13" borderId="140" xfId="20" applyNumberFormat="1" applyFont="1" applyFill="1" applyBorder="1" applyAlignment="1">
      <alignment horizontal="right" vertical="center"/>
    </xf>
    <xf numFmtId="39" fontId="25" fillId="13" borderId="140" xfId="20" applyNumberFormat="1" applyFont="1" applyFill="1" applyBorder="1" applyAlignment="1">
      <alignment horizontal="right" vertical="center"/>
    </xf>
    <xf numFmtId="0" fontId="21" fillId="13" borderId="140" xfId="20" applyFont="1" applyFill="1" applyBorder="1" applyAlignment="1">
      <alignment horizontal="left" vertical="center" wrapText="1" indent="1"/>
    </xf>
    <xf numFmtId="39" fontId="24" fillId="13" borderId="279" xfId="20" applyNumberFormat="1" applyFont="1" applyFill="1" applyBorder="1" applyAlignment="1">
      <alignment vertical="center"/>
    </xf>
    <xf numFmtId="39" fontId="29" fillId="0" borderId="364" xfId="20" applyNumberFormat="1" applyFont="1" applyBorder="1"/>
    <xf numFmtId="39" fontId="24" fillId="13" borderId="159" xfId="20" applyNumberFormat="1" applyFont="1" applyFill="1" applyBorder="1" applyAlignment="1">
      <alignment vertical="center"/>
    </xf>
    <xf numFmtId="39" fontId="25" fillId="13" borderId="139" xfId="20" applyNumberFormat="1" applyFont="1" applyFill="1" applyBorder="1" applyAlignment="1">
      <alignment horizontal="right" vertical="center"/>
    </xf>
    <xf numFmtId="0" fontId="28" fillId="13" borderId="147" xfId="20" applyFont="1" applyFill="1" applyBorder="1" applyAlignment="1">
      <alignment horizontal="left" vertical="center" wrapText="1" indent="1"/>
    </xf>
    <xf numFmtId="0" fontId="21" fillId="13" borderId="141" xfId="20" applyFont="1" applyFill="1" applyBorder="1" applyAlignment="1">
      <alignment horizontal="left" vertical="center" wrapText="1" indent="1"/>
    </xf>
    <xf numFmtId="39" fontId="24" fillId="13" borderId="142" xfId="20" applyNumberFormat="1" applyFont="1" applyFill="1" applyBorder="1" applyAlignment="1">
      <alignment vertical="center"/>
    </xf>
    <xf numFmtId="39" fontId="24" fillId="13" borderId="139" xfId="20" applyNumberFormat="1" applyFont="1" applyFill="1" applyBorder="1" applyAlignment="1">
      <alignment horizontal="right" vertical="center"/>
    </xf>
    <xf numFmtId="39" fontId="25" fillId="0" borderId="140" xfId="20" applyNumberFormat="1" applyFont="1" applyFill="1" applyBorder="1" applyAlignment="1">
      <alignment vertical="center"/>
    </xf>
    <xf numFmtId="0" fontId="111" fillId="0" borderId="312" xfId="20" applyFont="1" applyFill="1" applyBorder="1" applyAlignment="1">
      <alignment horizontal="left" indent="1"/>
    </xf>
    <xf numFmtId="39" fontId="25" fillId="0" borderId="139" xfId="20" applyNumberFormat="1" applyFont="1" applyFill="1" applyBorder="1" applyAlignment="1">
      <alignment vertical="center"/>
    </xf>
    <xf numFmtId="0" fontId="21" fillId="0" borderId="141" xfId="20" applyFont="1" applyFill="1" applyBorder="1" applyAlignment="1">
      <alignment horizontal="left" vertical="center" wrapText="1" indent="1"/>
    </xf>
    <xf numFmtId="0" fontId="66" fillId="25" borderId="137" xfId="20" applyFont="1" applyFill="1" applyBorder="1" applyAlignment="1">
      <alignment horizontal="center" vertical="center"/>
    </xf>
    <xf numFmtId="39" fontId="24" fillId="13" borderId="147" xfId="20" applyNumberFormat="1" applyFont="1" applyFill="1" applyBorder="1" applyAlignment="1">
      <alignment horizontal="right" vertical="center"/>
    </xf>
    <xf numFmtId="39" fontId="24" fillId="13" borderId="149" xfId="20" applyNumberFormat="1" applyFont="1" applyFill="1" applyBorder="1" applyAlignment="1">
      <alignment vertical="center"/>
    </xf>
    <xf numFmtId="0" fontId="21" fillId="0" borderId="145" xfId="20" applyFont="1" applyBorder="1" applyAlignment="1">
      <alignment horizontal="left" indent="1"/>
    </xf>
    <xf numFmtId="0" fontId="124" fillId="4" borderId="190" xfId="20" applyFont="1" applyFill="1" applyBorder="1"/>
    <xf numFmtId="0" fontId="124" fillId="4" borderId="371" xfId="20" applyFont="1" applyFill="1" applyBorder="1"/>
    <xf numFmtId="0" fontId="32" fillId="0" borderId="157" xfId="20" applyFont="1" applyFill="1" applyBorder="1" applyAlignment="1">
      <alignment horizontal="center" vertical="center"/>
    </xf>
    <xf numFmtId="0" fontId="111" fillId="0" borderId="146" xfId="20" applyFont="1" applyFill="1" applyBorder="1"/>
    <xf numFmtId="0" fontId="111" fillId="0" borderId="170" xfId="20" applyFont="1" applyFill="1" applyBorder="1"/>
    <xf numFmtId="0" fontId="21" fillId="0" borderId="177" xfId="20" applyFont="1" applyFill="1" applyBorder="1" applyAlignment="1">
      <alignment horizontal="left" vertical="center" wrapText="1" indent="1"/>
    </xf>
    <xf numFmtId="39" fontId="25" fillId="0" borderId="158" xfId="20" applyNumberFormat="1" applyFont="1" applyFill="1" applyBorder="1" applyAlignment="1">
      <alignment horizontal="right" vertical="center"/>
    </xf>
    <xf numFmtId="39" fontId="29" fillId="0" borderId="162" xfId="20" applyNumberFormat="1" applyFont="1" applyFill="1" applyBorder="1"/>
    <xf numFmtId="0" fontId="21" fillId="0" borderId="140" xfId="20" applyFont="1" applyBorder="1" applyAlignment="1">
      <alignment horizontal="left" vertical="center" wrapText="1" indent="1"/>
    </xf>
    <xf numFmtId="0" fontId="28" fillId="0" borderId="140" xfId="20" applyFont="1" applyBorder="1" applyAlignment="1">
      <alignment horizontal="center" vertical="center" wrapText="1"/>
    </xf>
    <xf numFmtId="0" fontId="32" fillId="0" borderId="138" xfId="20" applyFont="1" applyBorder="1" applyAlignment="1">
      <alignment horizontal="center" vertical="center"/>
    </xf>
    <xf numFmtId="0" fontId="111" fillId="0" borderId="161" xfId="20" applyFont="1" applyBorder="1"/>
    <xf numFmtId="0" fontId="24" fillId="0" borderId="147" xfId="20" applyFont="1" applyFill="1" applyBorder="1" applyAlignment="1">
      <alignment horizontal="center" vertical="center" wrapText="1"/>
    </xf>
    <xf numFmtId="0" fontId="29" fillId="0" borderId="214" xfId="20" applyFont="1" applyFill="1" applyBorder="1" applyAlignment="1">
      <alignment horizontal="center"/>
    </xf>
    <xf numFmtId="0" fontId="65" fillId="0" borderId="206" xfId="20" applyFont="1" applyFill="1" applyBorder="1" applyAlignment="1">
      <alignment horizontal="left" vertical="center" wrapText="1" indent="1"/>
    </xf>
    <xf numFmtId="0" fontId="28" fillId="0" borderId="226" xfId="20" applyFont="1" applyFill="1" applyBorder="1" applyAlignment="1">
      <alignment horizontal="left" vertical="center" wrapText="1" indent="1"/>
    </xf>
    <xf numFmtId="0" fontId="111" fillId="0" borderId="227" xfId="20" applyFont="1" applyFill="1" applyBorder="1" applyAlignment="1">
      <alignment horizontal="left" indent="1"/>
    </xf>
    <xf numFmtId="0" fontId="111" fillId="0" borderId="231" xfId="20" applyFont="1" applyFill="1" applyBorder="1" applyAlignment="1">
      <alignment horizontal="left" indent="1"/>
    </xf>
    <xf numFmtId="39" fontId="24" fillId="0" borderId="149" xfId="20" applyNumberFormat="1" applyFont="1" applyFill="1" applyBorder="1" applyAlignment="1">
      <alignment vertical="center"/>
    </xf>
    <xf numFmtId="0" fontId="111" fillId="0" borderId="152" xfId="20" applyFont="1" applyBorder="1"/>
    <xf numFmtId="1" fontId="28" fillId="0" borderId="140" xfId="20" applyNumberFormat="1" applyFont="1" applyFill="1" applyBorder="1" applyAlignment="1">
      <alignment horizontal="left" vertical="center" wrapText="1" indent="1"/>
    </xf>
    <xf numFmtId="39" fontId="24" fillId="0" borderId="147" xfId="20" applyNumberFormat="1" applyFont="1" applyFill="1" applyBorder="1" applyAlignment="1">
      <alignment vertical="center"/>
    </xf>
    <xf numFmtId="39" fontId="25" fillId="0" borderId="147" xfId="20" applyNumberFormat="1" applyFont="1" applyFill="1" applyBorder="1" applyAlignment="1">
      <alignment vertical="center"/>
    </xf>
    <xf numFmtId="0" fontId="21" fillId="0" borderId="158" xfId="20" applyFont="1" applyFill="1" applyBorder="1" applyAlignment="1">
      <alignment horizontal="left" vertical="center" wrapText="1" indent="1"/>
    </xf>
    <xf numFmtId="0" fontId="22" fillId="0" borderId="140" xfId="20" applyFont="1" applyFill="1" applyBorder="1" applyAlignment="1">
      <alignment horizontal="left" vertical="center" wrapText="1" indent="1"/>
    </xf>
    <xf numFmtId="0" fontId="28" fillId="13" borderId="147" xfId="20" applyFont="1" applyFill="1" applyBorder="1" applyAlignment="1">
      <alignment horizontal="center" vertical="center"/>
    </xf>
    <xf numFmtId="1" fontId="28" fillId="13" borderId="140" xfId="20" applyNumberFormat="1" applyFont="1" applyFill="1" applyBorder="1" applyAlignment="1">
      <alignment horizontal="left" vertical="center" wrapText="1" indent="1"/>
    </xf>
    <xf numFmtId="0" fontId="28" fillId="13" borderId="139" xfId="20" applyFont="1" applyFill="1" applyBorder="1" applyAlignment="1">
      <alignment horizontal="center" vertical="center"/>
    </xf>
    <xf numFmtId="0" fontId="28" fillId="13" borderId="148" xfId="20" applyFont="1" applyFill="1" applyBorder="1" applyAlignment="1">
      <alignment horizontal="left" vertical="center" wrapText="1" indent="1"/>
    </xf>
    <xf numFmtId="0" fontId="28" fillId="13" borderId="208" xfId="20" applyFont="1" applyFill="1" applyBorder="1" applyAlignment="1">
      <alignment horizontal="left" vertical="center" wrapText="1" indent="1"/>
    </xf>
    <xf numFmtId="1" fontId="28" fillId="13" borderId="206" xfId="20" applyNumberFormat="1" applyFont="1" applyFill="1" applyBorder="1" applyAlignment="1">
      <alignment horizontal="left" vertical="center" wrapText="1" indent="1"/>
    </xf>
    <xf numFmtId="0" fontId="21" fillId="0" borderId="216" xfId="20" applyFont="1" applyBorder="1" applyAlignment="1">
      <alignment horizontal="left" indent="1"/>
    </xf>
    <xf numFmtId="0" fontId="28" fillId="13" borderId="165" xfId="20" applyFont="1" applyFill="1" applyBorder="1" applyAlignment="1">
      <alignment horizontal="left" vertical="center" wrapText="1" indent="1"/>
    </xf>
    <xf numFmtId="0" fontId="21" fillId="0" borderId="208" xfId="20" applyFont="1" applyBorder="1" applyAlignment="1">
      <alignment horizontal="left" indent="1"/>
    </xf>
    <xf numFmtId="0" fontId="28" fillId="0" borderId="147" xfId="20" applyFont="1" applyBorder="1" applyAlignment="1">
      <alignment horizontal="left" vertical="center" wrapText="1" indent="1"/>
    </xf>
    <xf numFmtId="0" fontId="61" fillId="13" borderId="140" xfId="20" applyFont="1" applyFill="1" applyBorder="1" applyAlignment="1">
      <alignment horizontal="center" vertical="center" wrapText="1"/>
    </xf>
    <xf numFmtId="0" fontId="61" fillId="13" borderId="140" xfId="20" applyFont="1" applyFill="1" applyBorder="1" applyAlignment="1">
      <alignment horizontal="center" vertical="center"/>
    </xf>
    <xf numFmtId="0" fontId="24" fillId="13" borderId="140" xfId="20" applyFont="1" applyFill="1" applyBorder="1" applyAlignment="1">
      <alignment horizontal="center" vertical="center"/>
    </xf>
    <xf numFmtId="39" fontId="61" fillId="13" borderId="140" xfId="20" applyNumberFormat="1" applyFont="1" applyFill="1" applyBorder="1" applyAlignment="1">
      <alignment horizontal="right" vertical="center"/>
    </xf>
    <xf numFmtId="0" fontId="18" fillId="2" borderId="189" xfId="3" applyFont="1" applyFill="1" applyBorder="1" applyAlignment="1">
      <alignment horizontal="center" vertical="center" textRotation="90" wrapText="1"/>
    </xf>
    <xf numFmtId="0" fontId="18" fillId="2" borderId="190" xfId="3" applyFont="1" applyFill="1" applyBorder="1" applyAlignment="1">
      <alignment horizontal="center" vertical="center" textRotation="90" wrapText="1"/>
    </xf>
    <xf numFmtId="0" fontId="19" fillId="0" borderId="423" xfId="9" applyFont="1" applyFill="1" applyBorder="1" applyAlignment="1">
      <alignment horizontal="center" vertical="center"/>
    </xf>
    <xf numFmtId="0" fontId="19" fillId="0" borderId="425" xfId="9" applyFont="1" applyFill="1" applyBorder="1" applyAlignment="1">
      <alignment horizontal="center" vertical="center"/>
    </xf>
    <xf numFmtId="164" fontId="29" fillId="0" borderId="47" xfId="9" applyNumberFormat="1" applyFont="1" applyFill="1" applyBorder="1" applyAlignment="1">
      <alignment vertical="center"/>
    </xf>
    <xf numFmtId="164" fontId="29" fillId="0" borderId="34" xfId="9" applyNumberFormat="1" applyFont="1" applyFill="1" applyBorder="1" applyAlignment="1">
      <alignment vertical="center"/>
    </xf>
    <xf numFmtId="164" fontId="33" fillId="0" borderId="47" xfId="9" applyNumberFormat="1" applyFont="1" applyFill="1" applyBorder="1" applyAlignment="1">
      <alignment vertical="center"/>
    </xf>
    <xf numFmtId="164" fontId="33" fillId="0" borderId="34" xfId="9" applyNumberFormat="1" applyFont="1" applyFill="1" applyBorder="1" applyAlignment="1">
      <alignment vertical="center"/>
    </xf>
    <xf numFmtId="0" fontId="21" fillId="0" borderId="92" xfId="9" applyFont="1" applyFill="1" applyBorder="1" applyAlignment="1">
      <alignment horizontal="left" vertical="center" wrapText="1" indent="1"/>
    </xf>
    <xf numFmtId="0" fontId="19" fillId="0" borderId="90" xfId="9" applyFont="1" applyFill="1" applyBorder="1" applyAlignment="1">
      <alignment horizontal="center" vertical="center"/>
    </xf>
    <xf numFmtId="0" fontId="19" fillId="0" borderId="426" xfId="9" applyFont="1" applyFill="1" applyBorder="1" applyAlignment="1">
      <alignment horizontal="center" vertical="center"/>
    </xf>
    <xf numFmtId="164" fontId="29" fillId="0" borderId="46" xfId="9" applyNumberFormat="1" applyFont="1" applyFill="1" applyBorder="1" applyAlignment="1">
      <alignment vertical="center"/>
    </xf>
    <xf numFmtId="164" fontId="29" fillId="0" borderId="50" xfId="9" applyNumberFormat="1" applyFont="1" applyFill="1" applyBorder="1" applyAlignment="1">
      <alignment vertical="center"/>
    </xf>
    <xf numFmtId="0" fontId="109" fillId="0" borderId="86" xfId="9" applyFont="1" applyFill="1" applyBorder="1" applyAlignment="1">
      <alignment horizontal="left" vertical="center" wrapText="1" indent="1"/>
    </xf>
    <xf numFmtId="0" fontId="19" fillId="0" borderId="88" xfId="9" applyFont="1" applyFill="1" applyBorder="1" applyAlignment="1">
      <alignment horizontal="center" vertical="center"/>
    </xf>
    <xf numFmtId="0" fontId="20" fillId="0" borderId="31" xfId="9" applyFont="1" applyFill="1" applyBorder="1" applyAlignment="1">
      <alignment horizontal="left" vertical="center" wrapText="1" indent="1"/>
    </xf>
    <xf numFmtId="0" fontId="21" fillId="0" borderId="31" xfId="9" applyFont="1" applyFill="1" applyBorder="1" applyAlignment="1">
      <alignment horizontal="left" vertical="center" wrapText="1" indent="1"/>
    </xf>
    <xf numFmtId="0" fontId="21" fillId="0" borderId="31" xfId="9" applyFont="1" applyFill="1" applyBorder="1" applyAlignment="1">
      <alignment horizontal="center" vertical="center" wrapText="1"/>
    </xf>
    <xf numFmtId="0" fontId="21" fillId="0" borderId="89" xfId="7" applyFont="1" applyFill="1" applyBorder="1" applyAlignment="1">
      <alignment horizontal="left" vertical="center" wrapText="1" indent="1"/>
    </xf>
    <xf numFmtId="164" fontId="24" fillId="0" borderId="29" xfId="9" applyNumberFormat="1" applyFont="1" applyFill="1" applyBorder="1" applyAlignment="1">
      <alignment vertical="center"/>
    </xf>
    <xf numFmtId="164" fontId="24" fillId="0" borderId="41" xfId="9" applyNumberFormat="1" applyFont="1" applyFill="1" applyBorder="1" applyAlignment="1">
      <alignment vertical="center"/>
    </xf>
    <xf numFmtId="164" fontId="24" fillId="0" borderId="31" xfId="9" applyNumberFormat="1" applyFont="1" applyFill="1" applyBorder="1" applyAlignment="1">
      <alignment vertical="center"/>
    </xf>
    <xf numFmtId="164" fontId="24" fillId="0" borderId="34" xfId="9" applyNumberFormat="1" applyFont="1" applyFill="1" applyBorder="1" applyAlignment="1">
      <alignment vertical="center"/>
    </xf>
    <xf numFmtId="164" fontId="29" fillId="0" borderId="46" xfId="9" applyNumberFormat="1" applyFont="1" applyFill="1" applyBorder="1" applyAlignment="1">
      <alignment horizontal="right" vertical="center"/>
    </xf>
    <xf numFmtId="164" fontId="29" fillId="0" borderId="50" xfId="9" applyNumberFormat="1" applyFont="1" applyFill="1" applyBorder="1" applyAlignment="1">
      <alignment horizontal="right" vertical="center"/>
    </xf>
    <xf numFmtId="0" fontId="21" fillId="0" borderId="131" xfId="9" applyFont="1" applyFill="1" applyBorder="1" applyAlignment="1">
      <alignment horizontal="left" vertical="center" wrapText="1" indent="1"/>
    </xf>
    <xf numFmtId="0" fontId="21" fillId="0" borderId="0" xfId="9" applyFont="1" applyFill="1" applyBorder="1" applyAlignment="1">
      <alignment horizontal="left" vertical="center" wrapText="1" indent="1"/>
    </xf>
    <xf numFmtId="164" fontId="29" fillId="0" borderId="430" xfId="9" applyNumberFormat="1" applyFont="1" applyFill="1" applyBorder="1" applyAlignment="1">
      <alignment horizontal="right" vertical="center"/>
    </xf>
    <xf numFmtId="164" fontId="29" fillId="0" borderId="4" xfId="9" applyNumberFormat="1" applyFont="1" applyFill="1" applyBorder="1" applyAlignment="1">
      <alignment horizontal="right" vertical="center"/>
    </xf>
    <xf numFmtId="164" fontId="25" fillId="0" borderId="47" xfId="9" applyNumberFormat="1" applyFont="1" applyFill="1" applyBorder="1" applyAlignment="1">
      <alignment vertical="center"/>
    </xf>
    <xf numFmtId="164" fontId="25" fillId="0" borderId="34" xfId="9" applyNumberFormat="1" applyFont="1" applyFill="1" applyBorder="1" applyAlignment="1">
      <alignment vertical="center"/>
    </xf>
    <xf numFmtId="164" fontId="25" fillId="0" borderId="96" xfId="9" applyNumberFormat="1" applyFont="1" applyFill="1" applyBorder="1" applyAlignment="1">
      <alignment vertical="center"/>
    </xf>
    <xf numFmtId="164" fontId="24" fillId="0" borderId="46" xfId="9" applyNumberFormat="1" applyFont="1" applyFill="1" applyBorder="1" applyAlignment="1">
      <alignment vertical="center"/>
    </xf>
    <xf numFmtId="164" fontId="24" fillId="0" borderId="50" xfId="9" applyNumberFormat="1" applyFont="1" applyFill="1" applyBorder="1" applyAlignment="1">
      <alignment vertical="center"/>
    </xf>
    <xf numFmtId="164" fontId="24" fillId="0" borderId="393" xfId="9" applyNumberFormat="1" applyFont="1" applyFill="1" applyBorder="1" applyAlignment="1">
      <alignment vertical="center"/>
    </xf>
    <xf numFmtId="164" fontId="24" fillId="0" borderId="47" xfId="9" applyNumberFormat="1" applyFont="1" applyFill="1" applyBorder="1" applyAlignment="1">
      <alignment vertical="center"/>
    </xf>
    <xf numFmtId="164" fontId="24" fillId="0" borderId="96" xfId="9" applyNumberFormat="1" applyFont="1" applyFill="1" applyBorder="1" applyAlignment="1">
      <alignment vertical="center"/>
    </xf>
    <xf numFmtId="0" fontId="24" fillId="0" borderId="34" xfId="9" applyFont="1" applyFill="1" applyBorder="1" applyAlignment="1">
      <alignment horizontal="center" vertical="center" wrapText="1"/>
    </xf>
    <xf numFmtId="0" fontId="19" fillId="0" borderId="431" xfId="9" applyFont="1" applyFill="1" applyBorder="1" applyAlignment="1">
      <alignment horizontal="center" vertical="center"/>
    </xf>
    <xf numFmtId="164" fontId="24" fillId="0" borderId="46" xfId="9" applyNumberFormat="1" applyFont="1" applyFill="1" applyBorder="1" applyAlignment="1">
      <alignment horizontal="right" vertical="center"/>
    </xf>
    <xf numFmtId="164" fontId="24" fillId="0" borderId="50" xfId="9" applyNumberFormat="1" applyFont="1" applyFill="1" applyBorder="1" applyAlignment="1">
      <alignment horizontal="right" vertical="center"/>
    </xf>
    <xf numFmtId="164" fontId="24" fillId="0" borderId="393" xfId="9" applyNumberFormat="1" applyFont="1" applyFill="1" applyBorder="1" applyAlignment="1">
      <alignment horizontal="right" vertical="center"/>
    </xf>
    <xf numFmtId="164" fontId="24" fillId="0" borderId="47" xfId="9" applyNumberFormat="1" applyFont="1" applyFill="1" applyBorder="1" applyAlignment="1">
      <alignment horizontal="right" vertical="center"/>
    </xf>
    <xf numFmtId="164" fontId="24" fillId="0" borderId="34" xfId="9" applyNumberFormat="1" applyFont="1" applyFill="1" applyBorder="1" applyAlignment="1">
      <alignment horizontal="right" vertical="center"/>
    </xf>
    <xf numFmtId="164" fontId="24" fillId="0" borderId="96" xfId="9" applyNumberFormat="1" applyFont="1" applyFill="1" applyBorder="1" applyAlignment="1">
      <alignment horizontal="right" vertical="center"/>
    </xf>
    <xf numFmtId="0" fontId="19" fillId="0" borderId="194" xfId="9" applyFont="1" applyFill="1" applyBorder="1" applyAlignment="1">
      <alignment horizontal="center" vertical="center"/>
    </xf>
    <xf numFmtId="0" fontId="19" fillId="0" borderId="195" xfId="9" applyFont="1" applyFill="1" applyBorder="1" applyAlignment="1">
      <alignment horizontal="center" vertical="center"/>
    </xf>
    <xf numFmtId="0" fontId="19" fillId="0" borderId="432" xfId="9" applyFont="1" applyFill="1" applyBorder="1" applyAlignment="1">
      <alignment horizontal="center" vertical="center"/>
    </xf>
    <xf numFmtId="0" fontId="19" fillId="0" borderId="196" xfId="9" applyFont="1" applyFill="1" applyBorder="1" applyAlignment="1">
      <alignment horizontal="center" vertical="center"/>
    </xf>
    <xf numFmtId="164" fontId="29" fillId="0" borderId="93" xfId="9" applyNumberFormat="1" applyFont="1" applyFill="1" applyBorder="1" applyAlignment="1">
      <alignment horizontal="right" vertical="center"/>
    </xf>
    <xf numFmtId="164" fontId="29" fillId="0" borderId="43" xfId="9" applyNumberFormat="1" applyFont="1" applyFill="1" applyBorder="1" applyAlignment="1">
      <alignment horizontal="right" vertical="center"/>
    </xf>
    <xf numFmtId="164" fontId="25" fillId="0" borderId="47" xfId="9" applyNumberFormat="1" applyFont="1" applyFill="1" applyBorder="1" applyAlignment="1">
      <alignment horizontal="right" vertical="center"/>
    </xf>
    <xf numFmtId="164" fontId="25" fillId="0" borderId="34" xfId="9" applyNumberFormat="1" applyFont="1" applyFill="1" applyBorder="1" applyAlignment="1">
      <alignment horizontal="right" vertical="center"/>
    </xf>
    <xf numFmtId="164" fontId="25" fillId="0" borderId="96" xfId="9" applyNumberFormat="1" applyFont="1" applyFill="1" applyBorder="1" applyAlignment="1">
      <alignment horizontal="right" vertical="center"/>
    </xf>
    <xf numFmtId="0" fontId="18" fillId="2" borderId="191" xfId="3" applyFont="1" applyFill="1" applyBorder="1" applyAlignment="1">
      <alignment horizontal="center" vertical="center" textRotation="90" wrapText="1"/>
    </xf>
    <xf numFmtId="4" fontId="41" fillId="19" borderId="121" xfId="11" applyNumberFormat="1" applyFont="1" applyFill="1" applyBorder="1" applyAlignment="1">
      <alignment horizontal="left" vertical="center" wrapText="1" indent="1"/>
    </xf>
    <xf numFmtId="4" fontId="43" fillId="19" borderId="121" xfId="11" applyNumberFormat="1" applyFont="1" applyFill="1" applyBorder="1" applyAlignment="1">
      <alignment horizontal="center" vertical="center" wrapText="1"/>
    </xf>
    <xf numFmtId="4" fontId="43" fillId="19" borderId="249" xfId="11" applyNumberFormat="1" applyFont="1" applyFill="1" applyBorder="1" applyAlignment="1">
      <alignment horizontal="center" vertical="center" wrapText="1"/>
    </xf>
    <xf numFmtId="164" fontId="33" fillId="0" borderId="43" xfId="9" applyNumberFormat="1" applyFont="1" applyFill="1" applyBorder="1" applyAlignment="1">
      <alignment horizontal="right" vertical="center"/>
    </xf>
    <xf numFmtId="0" fontId="21" fillId="8" borderId="31" xfId="9" applyFont="1" applyFill="1" applyBorder="1" applyAlignment="1">
      <alignment horizontal="left" vertical="center" wrapText="1" indent="1"/>
    </xf>
    <xf numFmtId="0" fontId="21" fillId="8" borderId="34" xfId="9" applyFont="1" applyFill="1" applyBorder="1" applyAlignment="1">
      <alignment horizontal="left" vertical="center" wrapText="1" indent="1"/>
    </xf>
    <xf numFmtId="0" fontId="21" fillId="8" borderId="43" xfId="9" applyFont="1" applyFill="1" applyBorder="1" applyAlignment="1">
      <alignment horizontal="left" vertical="center" wrapText="1" indent="1"/>
    </xf>
    <xf numFmtId="0" fontId="21" fillId="8" borderId="31" xfId="9" applyFont="1" applyFill="1" applyBorder="1" applyAlignment="1">
      <alignment horizontal="center" vertical="center"/>
    </xf>
    <xf numFmtId="0" fontId="21" fillId="8" borderId="34" xfId="9" applyFont="1" applyFill="1" applyBorder="1" applyAlignment="1">
      <alignment horizontal="center" vertical="center"/>
    </xf>
    <xf numFmtId="0" fontId="21" fillId="8" borderId="43" xfId="9" applyFont="1" applyFill="1" applyBorder="1" applyAlignment="1">
      <alignment horizontal="center" vertical="center"/>
    </xf>
    <xf numFmtId="0" fontId="109" fillId="8" borderId="31" xfId="9" applyFont="1" applyFill="1" applyBorder="1" applyAlignment="1">
      <alignment horizontal="left" vertical="center" wrapText="1" indent="1"/>
    </xf>
    <xf numFmtId="3" fontId="24" fillId="8" borderId="31" xfId="1" applyNumberFormat="1" applyFont="1" applyFill="1" applyBorder="1" applyAlignment="1">
      <alignment horizontal="center" vertical="center" wrapText="1"/>
    </xf>
    <xf numFmtId="3" fontId="24" fillId="8" borderId="34" xfId="1" applyNumberFormat="1" applyFont="1" applyFill="1" applyBorder="1" applyAlignment="1">
      <alignment horizontal="center" vertical="center" wrapText="1"/>
    </xf>
    <xf numFmtId="3" fontId="24" fillId="8" borderId="43" xfId="1" applyNumberFormat="1" applyFont="1" applyFill="1" applyBorder="1" applyAlignment="1">
      <alignment horizontal="center" vertical="center" wrapText="1"/>
    </xf>
    <xf numFmtId="0" fontId="24" fillId="0" borderId="31" xfId="9" applyFont="1" applyFill="1" applyBorder="1" applyAlignment="1">
      <alignment horizontal="center" vertical="center"/>
    </xf>
    <xf numFmtId="4" fontId="41" fillId="10" borderId="121" xfId="11" applyNumberFormat="1" applyFont="1" applyFill="1" applyBorder="1" applyAlignment="1">
      <alignment horizontal="left" vertical="center" wrapText="1" indent="1"/>
    </xf>
    <xf numFmtId="4" fontId="41" fillId="10" borderId="121" xfId="11" applyNumberFormat="1" applyFont="1" applyFill="1" applyBorder="1" applyAlignment="1">
      <alignment horizontal="center" vertical="center" wrapText="1"/>
    </xf>
    <xf numFmtId="4" fontId="41" fillId="10" borderId="249" xfId="11" applyNumberFormat="1" applyFont="1" applyFill="1" applyBorder="1" applyAlignment="1">
      <alignment horizontal="center" vertical="center" wrapText="1"/>
    </xf>
    <xf numFmtId="0" fontId="20" fillId="0" borderId="47" xfId="7" applyFont="1" applyFill="1" applyBorder="1" applyAlignment="1">
      <alignment horizontal="left" vertical="center" wrapText="1" indent="1"/>
    </xf>
    <xf numFmtId="0" fontId="20" fillId="0" borderId="34" xfId="7" applyFont="1" applyFill="1" applyBorder="1" applyAlignment="1">
      <alignment horizontal="left" vertical="center" wrapText="1" indent="1"/>
    </xf>
    <xf numFmtId="0" fontId="20" fillId="0" borderId="43" xfId="7" applyFont="1" applyFill="1" applyBorder="1" applyAlignment="1">
      <alignment horizontal="left" vertical="center" wrapText="1" indent="1"/>
    </xf>
    <xf numFmtId="0" fontId="21" fillId="0" borderId="47" xfId="7" applyFont="1" applyFill="1" applyBorder="1" applyAlignment="1">
      <alignment horizontal="center" vertical="center"/>
    </xf>
    <xf numFmtId="0" fontId="21" fillId="0" borderId="34" xfId="7" applyFont="1" applyFill="1" applyBorder="1" applyAlignment="1">
      <alignment horizontal="center" vertical="center"/>
    </xf>
    <xf numFmtId="0" fontId="21" fillId="0" borderId="43" xfId="7" applyFont="1" applyFill="1" applyBorder="1" applyAlignment="1">
      <alignment horizontal="center" vertical="center"/>
    </xf>
    <xf numFmtId="0" fontId="12" fillId="0" borderId="0" xfId="0" applyFont="1" applyFill="1" applyAlignment="1" applyProtection="1">
      <alignment horizontal="center" vertical="center" wrapText="1"/>
      <protection locked="0"/>
    </xf>
    <xf numFmtId="3" fontId="24" fillId="8" borderId="47" xfId="1" applyNumberFormat="1" applyFont="1" applyFill="1" applyBorder="1" applyAlignment="1">
      <alignment horizontal="center" vertical="center" wrapText="1"/>
    </xf>
    <xf numFmtId="0" fontId="24" fillId="8" borderId="47" xfId="9" applyFont="1" applyFill="1" applyBorder="1" applyAlignment="1">
      <alignment horizontal="center" vertical="center" wrapText="1"/>
    </xf>
    <xf numFmtId="0" fontId="24" fillId="8" borderId="34" xfId="9" applyFont="1" applyFill="1" applyBorder="1" applyAlignment="1">
      <alignment horizontal="center" vertical="center" wrapText="1"/>
    </xf>
    <xf numFmtId="0" fontId="24" fillId="8" borderId="43" xfId="9" applyFont="1" applyFill="1" applyBorder="1" applyAlignment="1">
      <alignment horizontal="center" vertical="center" wrapText="1"/>
    </xf>
    <xf numFmtId="0" fontId="18" fillId="2" borderId="192" xfId="3" applyFont="1" applyFill="1" applyBorder="1" applyAlignment="1">
      <alignment horizontal="center" vertical="center" textRotation="90" wrapText="1"/>
    </xf>
    <xf numFmtId="0" fontId="18" fillId="2" borderId="254" xfId="3" applyFont="1" applyFill="1" applyBorder="1" applyAlignment="1">
      <alignment horizontal="center" vertical="center" textRotation="90" wrapText="1"/>
    </xf>
    <xf numFmtId="0" fontId="19" fillId="0" borderId="246" xfId="9" applyFont="1" applyFill="1" applyBorder="1" applyAlignment="1">
      <alignment horizontal="center" vertical="center"/>
    </xf>
    <xf numFmtId="0" fontId="21" fillId="0" borderId="239" xfId="9" applyFont="1" applyFill="1" applyBorder="1" applyAlignment="1">
      <alignment horizontal="left" vertical="center" wrapText="1" indent="1"/>
    </xf>
    <xf numFmtId="39" fontId="24" fillId="0" borderId="240" xfId="9" applyNumberFormat="1" applyFont="1" applyFill="1" applyBorder="1" applyAlignment="1">
      <alignment horizontal="center" vertical="center"/>
    </xf>
    <xf numFmtId="39" fontId="24" fillId="0" borderId="31" xfId="9" applyNumberFormat="1" applyFont="1" applyFill="1" applyBorder="1" applyAlignment="1">
      <alignment horizontal="center" vertical="center"/>
    </xf>
    <xf numFmtId="39" fontId="25" fillId="0" borderId="31" xfId="9" applyNumberFormat="1" applyFont="1" applyFill="1" applyBorder="1" applyAlignment="1">
      <alignment horizontal="center" vertical="center"/>
    </xf>
    <xf numFmtId="0" fontId="68" fillId="0" borderId="35" xfId="7" applyFont="1" applyFill="1" applyBorder="1" applyAlignment="1">
      <alignment horizontal="left" vertical="center" wrapText="1" indent="1"/>
    </xf>
    <xf numFmtId="0" fontId="68" fillId="0" borderId="94" xfId="7" applyFont="1" applyFill="1" applyBorder="1" applyAlignment="1">
      <alignment horizontal="left" vertical="center" wrapText="1" indent="1"/>
    </xf>
    <xf numFmtId="39" fontId="24" fillId="0" borderId="46" xfId="9" applyNumberFormat="1" applyFont="1" applyFill="1" applyBorder="1" applyAlignment="1">
      <alignment horizontal="center" vertical="center"/>
    </xf>
    <xf numFmtId="39" fontId="24" fillId="0" borderId="47" xfId="9" applyNumberFormat="1" applyFont="1" applyFill="1" applyBorder="1" applyAlignment="1">
      <alignment horizontal="center" vertical="center"/>
    </xf>
    <xf numFmtId="39" fontId="25" fillId="0" borderId="47" xfId="9" applyNumberFormat="1" applyFont="1" applyFill="1" applyBorder="1" applyAlignment="1">
      <alignment horizontal="center" vertical="center"/>
    </xf>
    <xf numFmtId="0" fontId="28" fillId="0" borderId="56" xfId="9" applyFont="1" applyFill="1" applyBorder="1" applyAlignment="1">
      <alignment horizontal="left" vertical="center" wrapText="1" indent="1"/>
    </xf>
    <xf numFmtId="0" fontId="28" fillId="0" borderId="35" xfId="9" applyFont="1" applyFill="1" applyBorder="1" applyAlignment="1">
      <alignment horizontal="left" vertical="center" wrapText="1" indent="1"/>
    </xf>
    <xf numFmtId="0" fontId="28" fillId="0" borderId="94" xfId="9" applyFont="1" applyFill="1" applyBorder="1" applyAlignment="1">
      <alignment horizontal="left" vertical="center" wrapText="1" indent="1"/>
    </xf>
    <xf numFmtId="0" fontId="20" fillId="0" borderId="49" xfId="7" applyFont="1" applyFill="1" applyBorder="1" applyAlignment="1">
      <alignment horizontal="left" vertical="center" wrapText="1" indent="2"/>
    </xf>
    <xf numFmtId="0" fontId="20" fillId="0" borderId="45" xfId="7" applyFont="1" applyFill="1" applyBorder="1" applyAlignment="1">
      <alignment horizontal="left" vertical="center" wrapText="1" indent="2"/>
    </xf>
    <xf numFmtId="0" fontId="21" fillId="8" borderId="49" xfId="7" applyFont="1" applyFill="1" applyBorder="1" applyAlignment="1">
      <alignment horizontal="left" vertical="center" wrapText="1" indent="2"/>
    </xf>
    <xf numFmtId="0" fontId="21" fillId="8" borderId="45" xfId="7" applyFont="1" applyFill="1" applyBorder="1" applyAlignment="1">
      <alignment horizontal="left" vertical="center" wrapText="1" indent="2"/>
    </xf>
    <xf numFmtId="0" fontId="21" fillId="8" borderId="49" xfId="7" applyFont="1" applyFill="1" applyBorder="1" applyAlignment="1">
      <alignment horizontal="center" vertical="center"/>
    </xf>
    <xf numFmtId="0" fontId="21" fillId="8" borderId="45" xfId="7" applyFont="1" applyFill="1" applyBorder="1" applyAlignment="1">
      <alignment horizontal="center" vertical="center"/>
    </xf>
    <xf numFmtId="0" fontId="21" fillId="8" borderId="49" xfId="9" applyFont="1" applyFill="1" applyBorder="1" applyAlignment="1">
      <alignment horizontal="left" vertical="center" wrapText="1" indent="2"/>
    </xf>
    <xf numFmtId="0" fontId="21" fillId="8" borderId="45" xfId="9" applyFont="1" applyFill="1" applyBorder="1" applyAlignment="1">
      <alignment horizontal="left" vertical="center" wrapText="1" indent="2"/>
    </xf>
    <xf numFmtId="0" fontId="21" fillId="0" borderId="49" xfId="9" applyFont="1" applyFill="1" applyBorder="1" applyAlignment="1">
      <alignment horizontal="left" vertical="center" wrapText="1" indent="2"/>
    </xf>
    <xf numFmtId="0" fontId="21" fillId="0" borderId="45" xfId="9" applyFont="1" applyFill="1" applyBorder="1" applyAlignment="1">
      <alignment horizontal="left" vertical="center" wrapText="1" indent="2"/>
    </xf>
    <xf numFmtId="1" fontId="29" fillId="8" borderId="49" xfId="9" applyNumberFormat="1" applyFont="1" applyFill="1" applyBorder="1" applyAlignment="1">
      <alignment horizontal="center" vertical="center" wrapText="1"/>
    </xf>
    <xf numFmtId="1" fontId="29" fillId="8" borderId="45" xfId="9" applyNumberFormat="1" applyFont="1" applyFill="1" applyBorder="1" applyAlignment="1">
      <alignment horizontal="center" vertical="center" wrapText="1"/>
    </xf>
    <xf numFmtId="0" fontId="29" fillId="8" borderId="49" xfId="9" applyFont="1" applyFill="1" applyBorder="1" applyAlignment="1">
      <alignment horizontal="center" vertical="center" wrapText="1"/>
    </xf>
    <xf numFmtId="0" fontId="29" fillId="8" borderId="45" xfId="9" applyFont="1" applyFill="1" applyBorder="1" applyAlignment="1">
      <alignment horizontal="center" vertical="center" wrapText="1"/>
    </xf>
    <xf numFmtId="0" fontId="109" fillId="8" borderId="49" xfId="9" applyFont="1" applyFill="1" applyBorder="1" applyAlignment="1">
      <alignment horizontal="left" vertical="center" wrapText="1" indent="1"/>
    </xf>
    <xf numFmtId="0" fontId="20" fillId="0" borderId="40" xfId="7" applyFont="1" applyFill="1" applyBorder="1" applyAlignment="1">
      <alignment horizontal="left" vertical="center" wrapText="1" indent="2"/>
    </xf>
    <xf numFmtId="0" fontId="21" fillId="0" borderId="49" xfId="7" applyFont="1" applyFill="1" applyBorder="1" applyAlignment="1">
      <alignment horizontal="left" vertical="center" wrapText="1" indent="2"/>
    </xf>
    <xf numFmtId="0" fontId="21" fillId="0" borderId="40" xfId="7" applyFont="1" applyFill="1" applyBorder="1" applyAlignment="1">
      <alignment horizontal="left" vertical="center" wrapText="1" indent="2"/>
    </xf>
    <xf numFmtId="0" fontId="21" fillId="8" borderId="40" xfId="7" applyFont="1" applyFill="1" applyBorder="1" applyAlignment="1">
      <alignment horizontal="center" vertical="center"/>
    </xf>
    <xf numFmtId="0" fontId="21" fillId="8" borderId="40" xfId="9" applyFont="1" applyFill="1" applyBorder="1" applyAlignment="1">
      <alignment horizontal="left" vertical="center" wrapText="1" indent="2"/>
    </xf>
    <xf numFmtId="0" fontId="21" fillId="0" borderId="40" xfId="9" applyFont="1" applyFill="1" applyBorder="1" applyAlignment="1">
      <alignment horizontal="left" vertical="center" wrapText="1" indent="2"/>
    </xf>
    <xf numFmtId="0" fontId="11" fillId="4" borderId="61" xfId="5" applyFont="1" applyFill="1" applyBorder="1" applyAlignment="1">
      <alignment horizontal="center" vertical="center" wrapText="1"/>
    </xf>
    <xf numFmtId="0" fontId="11" fillId="4" borderId="7" xfId="5" applyFont="1" applyFill="1" applyBorder="1" applyAlignment="1">
      <alignment horizontal="center" vertical="center" wrapText="1"/>
    </xf>
    <xf numFmtId="0" fontId="11" fillId="5" borderId="6" xfId="5" applyFont="1" applyFill="1" applyBorder="1" applyAlignment="1">
      <alignment horizontal="center" vertical="center" wrapText="1"/>
    </xf>
    <xf numFmtId="0" fontId="11" fillId="5" borderId="7" xfId="5" applyFont="1" applyFill="1" applyBorder="1" applyAlignment="1">
      <alignment horizontal="center" vertical="center" wrapText="1"/>
    </xf>
    <xf numFmtId="0" fontId="11" fillId="5" borderId="186" xfId="5" applyFont="1" applyFill="1" applyBorder="1" applyAlignment="1">
      <alignment horizontal="center" vertical="center" wrapText="1"/>
    </xf>
    <xf numFmtId="0" fontId="19" fillId="0" borderId="91" xfId="9" applyFont="1" applyFill="1" applyBorder="1" applyAlignment="1">
      <alignment horizontal="center" vertical="center"/>
    </xf>
    <xf numFmtId="0" fontId="21" fillId="0" borderId="31" xfId="9" applyFont="1" applyFill="1" applyBorder="1" applyAlignment="1">
      <alignment horizontal="center" vertical="center"/>
    </xf>
    <xf numFmtId="0" fontId="21" fillId="0" borderId="34" xfId="9" applyFont="1" applyFill="1" applyBorder="1" applyAlignment="1">
      <alignment horizontal="center" vertical="center"/>
    </xf>
    <xf numFmtId="0" fontId="21" fillId="0" borderId="43" xfId="9" applyFont="1" applyFill="1" applyBorder="1" applyAlignment="1">
      <alignment horizontal="center" vertical="center"/>
    </xf>
    <xf numFmtId="0" fontId="82" fillId="0" borderId="89" xfId="7" applyFont="1" applyFill="1" applyBorder="1" applyAlignment="1">
      <alignment horizontal="left" vertical="center" wrapText="1" indent="1"/>
    </xf>
    <xf numFmtId="0" fontId="82" fillId="0" borderId="35" xfId="7" applyFont="1" applyFill="1" applyBorder="1" applyAlignment="1">
      <alignment horizontal="left" vertical="center" wrapText="1" indent="1"/>
    </xf>
    <xf numFmtId="0" fontId="82" fillId="0" borderId="94" xfId="7" applyFont="1" applyFill="1" applyBorder="1" applyAlignment="1">
      <alignment horizontal="left" vertical="center" wrapText="1" indent="1"/>
    </xf>
    <xf numFmtId="0" fontId="19" fillId="0" borderId="195" xfId="7" applyFont="1" applyFill="1" applyBorder="1" applyAlignment="1">
      <alignment horizontal="center" vertical="center"/>
    </xf>
    <xf numFmtId="39" fontId="24" fillId="0" borderId="31" xfId="9" applyNumberFormat="1" applyFont="1" applyFill="1" applyBorder="1" applyAlignment="1">
      <alignment vertical="center"/>
    </xf>
    <xf numFmtId="39" fontId="24" fillId="0" borderId="34" xfId="9" applyNumberFormat="1" applyFont="1" applyFill="1" applyBorder="1" applyAlignment="1">
      <alignment vertical="center"/>
    </xf>
    <xf numFmtId="39" fontId="24" fillId="0" borderId="43" xfId="9" applyNumberFormat="1" applyFont="1" applyFill="1" applyBorder="1" applyAlignment="1">
      <alignment vertical="center"/>
    </xf>
    <xf numFmtId="0" fontId="19" fillId="0" borderId="85" xfId="7" applyFont="1" applyFill="1" applyBorder="1" applyAlignment="1">
      <alignment horizontal="center" vertical="center"/>
    </xf>
    <xf numFmtId="0" fontId="19" fillId="0" borderId="111" xfId="7" applyFont="1" applyFill="1" applyBorder="1" applyAlignment="1">
      <alignment horizontal="center" vertical="center"/>
    </xf>
    <xf numFmtId="39" fontId="25" fillId="0" borderId="34" xfId="9" applyNumberFormat="1" applyFont="1" applyFill="1" applyBorder="1" applyAlignment="1">
      <alignment vertical="center"/>
    </xf>
    <xf numFmtId="0" fontId="19" fillId="0" borderId="194" xfId="7" applyFont="1" applyFill="1" applyBorder="1" applyAlignment="1">
      <alignment horizontal="center" vertical="center"/>
    </xf>
    <xf numFmtId="0" fontId="21" fillId="8" borderId="47" xfId="9" applyFont="1" applyFill="1" applyBorder="1" applyAlignment="1">
      <alignment horizontal="left" vertical="center" wrapText="1" indent="1"/>
    </xf>
    <xf numFmtId="1" fontId="29" fillId="8" borderId="47" xfId="9" applyNumberFormat="1" applyFont="1" applyFill="1" applyBorder="1" applyAlignment="1">
      <alignment horizontal="center" vertical="center" wrapText="1"/>
    </xf>
    <xf numFmtId="1" fontId="29" fillId="8" borderId="34" xfId="9" applyNumberFormat="1" applyFont="1" applyFill="1" applyBorder="1" applyAlignment="1">
      <alignment horizontal="center" vertical="center" wrapText="1"/>
    </xf>
    <xf numFmtId="0" fontId="29" fillId="8" borderId="47" xfId="9" applyFont="1" applyFill="1" applyBorder="1" applyAlignment="1">
      <alignment horizontal="center" vertical="center" wrapText="1"/>
    </xf>
    <xf numFmtId="0" fontId="29" fillId="8" borderId="34" xfId="9" applyFont="1" applyFill="1" applyBorder="1" applyAlignment="1">
      <alignment horizontal="center" vertical="center" wrapText="1"/>
    </xf>
    <xf numFmtId="39" fontId="29" fillId="0" borderId="47" xfId="9" applyNumberFormat="1" applyFont="1" applyFill="1" applyBorder="1" applyAlignment="1">
      <alignment vertical="center" wrapText="1"/>
    </xf>
    <xf numFmtId="39" fontId="29" fillId="0" borderId="34" xfId="9" applyNumberFormat="1" applyFont="1" applyFill="1" applyBorder="1" applyAlignment="1">
      <alignment vertical="center" wrapText="1"/>
    </xf>
    <xf numFmtId="0" fontId="19" fillId="0" borderId="113" xfId="7" applyFont="1" applyFill="1" applyBorder="1" applyAlignment="1">
      <alignment horizontal="center" vertical="center"/>
    </xf>
    <xf numFmtId="0" fontId="20" fillId="0" borderId="96" xfId="7" applyFont="1" applyFill="1" applyBorder="1" applyAlignment="1">
      <alignment horizontal="left" vertical="center" wrapText="1" indent="1"/>
    </xf>
    <xf numFmtId="0" fontId="21" fillId="0" borderId="96" xfId="7" applyFont="1" applyFill="1" applyBorder="1" applyAlignment="1">
      <alignment horizontal="center" vertical="center"/>
    </xf>
    <xf numFmtId="0" fontId="19" fillId="0" borderId="193" xfId="7" applyFont="1" applyFill="1" applyBorder="1" applyAlignment="1">
      <alignment horizontal="center" vertical="center"/>
    </xf>
    <xf numFmtId="4" fontId="43" fillId="10" borderId="346" xfId="11" applyNumberFormat="1" applyFont="1" applyFill="1" applyBorder="1" applyAlignment="1">
      <alignment horizontal="center" vertical="center" wrapText="1"/>
    </xf>
    <xf numFmtId="4" fontId="43" fillId="10" borderId="121" xfId="11" applyNumberFormat="1" applyFont="1" applyFill="1" applyBorder="1" applyAlignment="1">
      <alignment horizontal="center" vertical="center" wrapText="1"/>
    </xf>
    <xf numFmtId="4" fontId="43" fillId="10" borderId="249" xfId="11" applyNumberFormat="1" applyFont="1" applyFill="1" applyBorder="1" applyAlignment="1">
      <alignment horizontal="center" vertical="center" wrapText="1"/>
    </xf>
    <xf numFmtId="39" fontId="29" fillId="0" borderId="96" xfId="9" applyNumberFormat="1" applyFont="1" applyFill="1" applyBorder="1" applyAlignment="1">
      <alignment vertical="center"/>
    </xf>
    <xf numFmtId="39" fontId="24" fillId="0" borderId="47" xfId="9" applyNumberFormat="1" applyFont="1" applyFill="1" applyBorder="1" applyAlignment="1">
      <alignment vertical="center" wrapText="1"/>
    </xf>
    <xf numFmtId="39" fontId="24" fillId="0" borderId="34" xfId="9" applyNumberFormat="1" applyFont="1" applyFill="1" applyBorder="1" applyAlignment="1">
      <alignment vertical="center" wrapText="1"/>
    </xf>
    <xf numFmtId="39" fontId="24" fillId="0" borderId="96" xfId="9" applyNumberFormat="1" applyFont="1" applyFill="1" applyBorder="1" applyAlignment="1">
      <alignment vertical="center" wrapText="1"/>
    </xf>
    <xf numFmtId="1" fontId="24" fillId="8" borderId="47" xfId="1" applyNumberFormat="1" applyFont="1" applyFill="1" applyBorder="1" applyAlignment="1">
      <alignment horizontal="center" vertical="center" wrapText="1"/>
    </xf>
    <xf numFmtId="1" fontId="24" fillId="8" borderId="34" xfId="1" applyNumberFormat="1" applyFont="1" applyFill="1" applyBorder="1" applyAlignment="1">
      <alignment horizontal="center" vertical="center" wrapText="1"/>
    </xf>
    <xf numFmtId="1" fontId="24" fillId="8" borderId="96" xfId="1" applyNumberFormat="1" applyFont="1" applyFill="1" applyBorder="1" applyAlignment="1">
      <alignment horizontal="center" vertical="center" wrapText="1"/>
    </xf>
    <xf numFmtId="0" fontId="18" fillId="2" borderId="343" xfId="3" applyFont="1" applyFill="1" applyBorder="1" applyAlignment="1">
      <alignment horizontal="center" vertical="center" textRotation="90" wrapText="1"/>
    </xf>
    <xf numFmtId="0" fontId="97" fillId="0" borderId="0" xfId="4" applyFont="1" applyAlignment="1" applyProtection="1">
      <alignment horizontal="center" vertical="center" wrapText="1"/>
      <protection locked="0"/>
    </xf>
    <xf numFmtId="0" fontId="98" fillId="0" borderId="0" xfId="2" applyFont="1" applyBorder="1" applyAlignment="1">
      <alignment horizontal="center" vertical="center" wrapText="1"/>
    </xf>
    <xf numFmtId="0" fontId="99" fillId="0" borderId="0" xfId="4" applyFont="1" applyAlignment="1" applyProtection="1">
      <alignment horizontal="center" vertical="center" wrapText="1"/>
      <protection locked="0"/>
    </xf>
    <xf numFmtId="0" fontId="100" fillId="0" borderId="0" xfId="0" applyFont="1" applyFill="1" applyAlignment="1" applyProtection="1">
      <alignment horizontal="center" vertical="center"/>
      <protection locked="0"/>
    </xf>
    <xf numFmtId="0" fontId="101" fillId="0" borderId="0" xfId="4" applyFont="1" applyAlignment="1" applyProtection="1">
      <alignment horizontal="center" vertical="center" wrapText="1"/>
      <protection locked="0"/>
    </xf>
    <xf numFmtId="1" fontId="19" fillId="20" borderId="40" xfId="0" applyNumberFormat="1" applyFont="1" applyFill="1" applyBorder="1" applyAlignment="1">
      <alignment horizontal="center" vertical="center"/>
    </xf>
    <xf numFmtId="1" fontId="27" fillId="20" borderId="40" xfId="0" applyNumberFormat="1" applyFont="1" applyFill="1" applyBorder="1" applyAlignment="1">
      <alignment horizontal="left" vertical="center" wrapText="1" indent="1"/>
    </xf>
    <xf numFmtId="0" fontId="24" fillId="20" borderId="40" xfId="3" applyFont="1" applyFill="1" applyBorder="1" applyAlignment="1">
      <alignment horizontal="center" vertical="center" wrapText="1"/>
    </xf>
    <xf numFmtId="0" fontId="28" fillId="20" borderId="40" xfId="3" applyFont="1" applyFill="1" applyBorder="1" applyAlignment="1">
      <alignment horizontal="center" vertical="center" wrapText="1"/>
    </xf>
    <xf numFmtId="164" fontId="29" fillId="20" borderId="40" xfId="3" applyNumberFormat="1" applyFont="1" applyFill="1" applyBorder="1" applyAlignment="1">
      <alignment vertical="center"/>
    </xf>
    <xf numFmtId="164" fontId="24" fillId="20" borderId="40" xfId="3" applyNumberFormat="1" applyFont="1" applyFill="1" applyBorder="1" applyAlignment="1">
      <alignment vertical="center"/>
    </xf>
    <xf numFmtId="164" fontId="25" fillId="20" borderId="40" xfId="3" applyNumberFormat="1" applyFont="1" applyFill="1" applyBorder="1" applyAlignment="1">
      <alignment vertical="center"/>
    </xf>
    <xf numFmtId="0" fontId="30" fillId="20" borderId="40" xfId="9" applyFont="1" applyFill="1" applyBorder="1" applyAlignment="1">
      <alignment horizontal="center" vertical="center" wrapText="1"/>
    </xf>
    <xf numFmtId="0" fontId="28" fillId="20" borderId="40" xfId="3" applyFont="1" applyFill="1" applyBorder="1" applyAlignment="1">
      <alignment horizontal="center" vertical="center"/>
    </xf>
    <xf numFmtId="1" fontId="19" fillId="20" borderId="39" xfId="0" applyNumberFormat="1" applyFont="1" applyFill="1" applyBorder="1" applyAlignment="1">
      <alignment horizontal="center" vertical="center"/>
    </xf>
    <xf numFmtId="49" fontId="28" fillId="20" borderId="40" xfId="0" applyNumberFormat="1" applyFont="1" applyFill="1" applyBorder="1" applyAlignment="1">
      <alignment horizontal="center" vertical="center" wrapText="1"/>
    </xf>
    <xf numFmtId="1" fontId="27" fillId="20" borderId="39" xfId="0" applyNumberFormat="1" applyFont="1" applyFill="1" applyBorder="1" applyAlignment="1">
      <alignment horizontal="left" vertical="center" wrapText="1" indent="1"/>
    </xf>
    <xf numFmtId="0" fontId="24" fillId="20" borderId="39" xfId="3" applyFont="1" applyFill="1" applyBorder="1" applyAlignment="1">
      <alignment horizontal="center" vertical="center"/>
    </xf>
    <xf numFmtId="0" fontId="28" fillId="20" borderId="39" xfId="3" applyFont="1" applyFill="1" applyBorder="1" applyAlignment="1">
      <alignment horizontal="center" vertical="center"/>
    </xf>
    <xf numFmtId="39" fontId="24" fillId="20" borderId="39" xfId="3" applyNumberFormat="1" applyFont="1" applyFill="1" applyBorder="1" applyAlignment="1">
      <alignment horizontal="right"/>
    </xf>
    <xf numFmtId="39" fontId="24" fillId="20" borderId="39" xfId="3" applyNumberFormat="1" applyFont="1" applyFill="1" applyBorder="1" applyAlignment="1">
      <alignment horizontal="right" vertical="center"/>
    </xf>
    <xf numFmtId="39" fontId="24" fillId="20" borderId="40" xfId="3" applyNumberFormat="1" applyFont="1" applyFill="1" applyBorder="1" applyAlignment="1">
      <alignment horizontal="right" vertical="center"/>
    </xf>
    <xf numFmtId="39" fontId="25" fillId="20" borderId="40" xfId="3" applyNumberFormat="1" applyFont="1" applyFill="1" applyBorder="1" applyAlignment="1">
      <alignment horizontal="right" vertical="center"/>
    </xf>
    <xf numFmtId="1" fontId="21" fillId="20" borderId="40" xfId="9" applyNumberFormat="1" applyFont="1" applyFill="1" applyBorder="1" applyAlignment="1">
      <alignment horizontal="center" vertical="center" wrapText="1"/>
    </xf>
    <xf numFmtId="0" fontId="32" fillId="33" borderId="150" xfId="20" applyFont="1" applyFill="1" applyBorder="1" applyAlignment="1">
      <alignment horizontal="center" vertical="center"/>
    </xf>
    <xf numFmtId="0" fontId="28" fillId="33" borderId="150" xfId="20" applyFont="1" applyFill="1" applyBorder="1" applyAlignment="1">
      <alignment horizontal="center" vertical="center" wrapText="1"/>
    </xf>
    <xf numFmtId="0" fontId="27" fillId="33" borderId="150" xfId="20" applyFont="1" applyFill="1" applyBorder="1" applyAlignment="1">
      <alignment horizontal="left" vertical="center" wrapText="1" indent="1"/>
    </xf>
    <xf numFmtId="0" fontId="24" fillId="33" borderId="150" xfId="20" applyFont="1" applyFill="1" applyBorder="1" applyAlignment="1">
      <alignment horizontal="center" vertical="center" wrapText="1"/>
    </xf>
    <xf numFmtId="39" fontId="24" fillId="33" borderId="150" xfId="20" applyNumberFormat="1" applyFont="1" applyFill="1" applyBorder="1" applyAlignment="1">
      <alignment vertical="center"/>
    </xf>
    <xf numFmtId="39" fontId="24" fillId="33" borderId="150" xfId="20" applyNumberFormat="1" applyFont="1" applyFill="1" applyBorder="1" applyAlignment="1">
      <alignment horizontal="right" vertical="center"/>
    </xf>
    <xf numFmtId="39" fontId="25" fillId="33" borderId="150" xfId="20" applyNumberFormat="1" applyFont="1" applyFill="1" applyBorder="1" applyAlignment="1">
      <alignment horizontal="right" vertical="center"/>
    </xf>
  </cellXfs>
  <cellStyles count="21">
    <cellStyle name="Millares" xfId="17" builtinId="3"/>
    <cellStyle name="Millares 10 2" xfId="10"/>
    <cellStyle name="Millares 2" xfId="16"/>
    <cellStyle name="Millares 4 3" xfId="18"/>
    <cellStyle name="Moneda 2" xfId="14"/>
    <cellStyle name="Normal" xfId="0" builtinId="0"/>
    <cellStyle name="Normal 10 2" xfId="7"/>
    <cellStyle name="Normal 13" xfId="5"/>
    <cellStyle name="Normal 14" xfId="3"/>
    <cellStyle name="Normal 2" xfId="4"/>
    <cellStyle name="Normal 2 2" xfId="8"/>
    <cellStyle name="Normal 2 3" xfId="9"/>
    <cellStyle name="Normal 3" xfId="13"/>
    <cellStyle name="Normal 3 2" xfId="15"/>
    <cellStyle name="Normal 3 2 2" xfId="11"/>
    <cellStyle name="Normal 4" xfId="19"/>
    <cellStyle name="Normal 5" xfId="20"/>
    <cellStyle name="Normal 6" xfId="12"/>
    <cellStyle name="Normal_CEPSYMED FCS" xfId="2"/>
    <cellStyle name="Normal_POA FCS" xfId="6"/>
    <cellStyle name="Porcentaj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346</xdr:row>
      <xdr:rowOff>49742</xdr:rowOff>
    </xdr:from>
    <xdr:to>
      <xdr:col>5</xdr:col>
      <xdr:colOff>1058</xdr:colOff>
      <xdr:row>350</xdr:row>
      <xdr:rowOff>202985</xdr:rowOff>
    </xdr:to>
    <xdr:pic>
      <xdr:nvPicPr>
        <xdr:cNvPr id="9" name="Imagen 8"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686300" y="123712817"/>
          <a:ext cx="1086908" cy="1067644"/>
        </a:xfrm>
        <a:prstGeom prst="rect">
          <a:avLst/>
        </a:prstGeom>
        <a:noFill/>
      </xdr:spPr>
    </xdr:pic>
    <xdr:clientData/>
  </xdr:twoCellAnchor>
  <xdr:oneCellAnchor>
    <xdr:from>
      <xdr:col>13</xdr:col>
      <xdr:colOff>2162175</xdr:colOff>
      <xdr:row>345</xdr:row>
      <xdr:rowOff>192617</xdr:rowOff>
    </xdr:from>
    <xdr:ext cx="1086908" cy="1067642"/>
    <xdr:pic>
      <xdr:nvPicPr>
        <xdr:cNvPr id="10" name="Imagen 9"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716750" y="123646142"/>
          <a:ext cx="1086908" cy="1067642"/>
        </a:xfrm>
        <a:prstGeom prst="rect">
          <a:avLst/>
        </a:prstGeom>
        <a:noFill/>
      </xdr:spPr>
    </xdr:pic>
    <xdr:clientData/>
  </xdr:oneCellAnchor>
  <xdr:oneCellAnchor>
    <xdr:from>
      <xdr:col>3</xdr:col>
      <xdr:colOff>9525</xdr:colOff>
      <xdr:row>344</xdr:row>
      <xdr:rowOff>19050</xdr:rowOff>
    </xdr:from>
    <xdr:ext cx="1743075" cy="1495425"/>
    <xdr:pic>
      <xdr:nvPicPr>
        <xdr:cNvPr id="11"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819400" y="123263025"/>
          <a:ext cx="1743075" cy="1495425"/>
        </a:xfrm>
        <a:prstGeom prst="rect">
          <a:avLst/>
        </a:prstGeom>
        <a:noFill/>
      </xdr:spPr>
    </xdr:pic>
    <xdr:clientData fLocksWithSheet="0"/>
  </xdr:oneCellAnchor>
  <xdr:oneCellAnchor>
    <xdr:from>
      <xdr:col>13</xdr:col>
      <xdr:colOff>171450</xdr:colOff>
      <xdr:row>343</xdr:row>
      <xdr:rowOff>200025</xdr:rowOff>
    </xdr:from>
    <xdr:ext cx="1743075" cy="1495425"/>
    <xdr:pic>
      <xdr:nvPicPr>
        <xdr:cNvPr id="12"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726025" y="123234450"/>
          <a:ext cx="1743075" cy="1495425"/>
        </a:xfrm>
        <a:prstGeom prst="rect">
          <a:avLst/>
        </a:prstGeom>
        <a:noFill/>
      </xdr:spPr>
    </xdr:pic>
    <xdr:clientData fLocksWithSheet="0"/>
  </xdr:oneCellAnchor>
  <xdr:twoCellAnchor editAs="oneCell">
    <xdr:from>
      <xdr:col>1</xdr:col>
      <xdr:colOff>190501</xdr:colOff>
      <xdr:row>0</xdr:row>
      <xdr:rowOff>28575</xdr:rowOff>
    </xdr:from>
    <xdr:to>
      <xdr:col>2</xdr:col>
      <xdr:colOff>962026</xdr:colOff>
      <xdr:row>2</xdr:row>
      <xdr:rowOff>381000</xdr:rowOff>
    </xdr:to>
    <xdr:pic>
      <xdr:nvPicPr>
        <xdr:cNvPr id="13" name="Imagen 1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704851" y="28575"/>
          <a:ext cx="1352550" cy="1314450"/>
        </a:xfrm>
        <a:prstGeom prst="rect">
          <a:avLst/>
        </a:prstGeom>
      </xdr:spPr>
    </xdr:pic>
    <xdr:clientData/>
  </xdr:twoCellAnchor>
  <xdr:twoCellAnchor editAs="oneCell">
    <xdr:from>
      <xdr:col>12</xdr:col>
      <xdr:colOff>1181101</xdr:colOff>
      <xdr:row>0</xdr:row>
      <xdr:rowOff>38100</xdr:rowOff>
    </xdr:from>
    <xdr:to>
      <xdr:col>12</xdr:col>
      <xdr:colOff>2533651</xdr:colOff>
      <xdr:row>3</xdr:row>
      <xdr:rowOff>0</xdr:rowOff>
    </xdr:to>
    <xdr:pic>
      <xdr:nvPicPr>
        <xdr:cNvPr id="14" name="Imagen 1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6021051" y="38100"/>
          <a:ext cx="1352550" cy="1314450"/>
        </a:xfrm>
        <a:prstGeom prst="rect">
          <a:avLst/>
        </a:prstGeom>
      </xdr:spPr>
    </xdr:pic>
    <xdr:clientData/>
  </xdr:twoCellAnchor>
  <xdr:twoCellAnchor editAs="oneCell">
    <xdr:from>
      <xdr:col>21</xdr:col>
      <xdr:colOff>1162050</xdr:colOff>
      <xdr:row>0</xdr:row>
      <xdr:rowOff>57150</xdr:rowOff>
    </xdr:from>
    <xdr:to>
      <xdr:col>22</xdr:col>
      <xdr:colOff>1314450</xdr:colOff>
      <xdr:row>3</xdr:row>
      <xdr:rowOff>19050</xdr:rowOff>
    </xdr:to>
    <xdr:pic>
      <xdr:nvPicPr>
        <xdr:cNvPr id="15" name="Imagen 1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30394275" y="57150"/>
          <a:ext cx="1352550"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161925</xdr:colOff>
      <xdr:row>357</xdr:row>
      <xdr:rowOff>49742</xdr:rowOff>
    </xdr:from>
    <xdr:to>
      <xdr:col>5</xdr:col>
      <xdr:colOff>1058</xdr:colOff>
      <xdr:row>361</xdr:row>
      <xdr:rowOff>202986</xdr:rowOff>
    </xdr:to>
    <xdr:pic>
      <xdr:nvPicPr>
        <xdr:cNvPr id="6" name="Imagen 5"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686300" y="123855692"/>
          <a:ext cx="1086908" cy="1067643"/>
        </a:xfrm>
        <a:prstGeom prst="rect">
          <a:avLst/>
        </a:prstGeom>
        <a:noFill/>
      </xdr:spPr>
    </xdr:pic>
    <xdr:clientData/>
  </xdr:twoCellAnchor>
  <xdr:oneCellAnchor>
    <xdr:from>
      <xdr:col>13</xdr:col>
      <xdr:colOff>2162175</xdr:colOff>
      <xdr:row>356</xdr:row>
      <xdr:rowOff>192617</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716750" y="123789017"/>
          <a:ext cx="1086908" cy="1067642"/>
        </a:xfrm>
        <a:prstGeom prst="rect">
          <a:avLst/>
        </a:prstGeom>
        <a:noFill/>
      </xdr:spPr>
    </xdr:pic>
    <xdr:clientData/>
  </xdr:oneCellAnchor>
  <xdr:oneCellAnchor>
    <xdr:from>
      <xdr:col>3</xdr:col>
      <xdr:colOff>9525</xdr:colOff>
      <xdr:row>355</xdr:row>
      <xdr:rowOff>19050</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819400" y="123405900"/>
          <a:ext cx="1743075" cy="1495425"/>
        </a:xfrm>
        <a:prstGeom prst="rect">
          <a:avLst/>
        </a:prstGeom>
        <a:noFill/>
      </xdr:spPr>
    </xdr:pic>
    <xdr:clientData fLocksWithSheet="0"/>
  </xdr:oneCellAnchor>
  <xdr:oneCellAnchor>
    <xdr:from>
      <xdr:col>13</xdr:col>
      <xdr:colOff>171450</xdr:colOff>
      <xdr:row>354</xdr:row>
      <xdr:rowOff>200025</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726025" y="123377325"/>
          <a:ext cx="1743075" cy="1495425"/>
        </a:xfrm>
        <a:prstGeom prst="rect">
          <a:avLst/>
        </a:prstGeom>
        <a:noFill/>
      </xdr:spPr>
    </xdr:pic>
    <xdr:clientData fLocksWithSheet="0"/>
  </xdr:oneCellAnchor>
  <xdr:twoCellAnchor editAs="oneCell">
    <xdr:from>
      <xdr:col>1</xdr:col>
      <xdr:colOff>485775</xdr:colOff>
      <xdr:row>0</xdr:row>
      <xdr:rowOff>38100</xdr:rowOff>
    </xdr:from>
    <xdr:to>
      <xdr:col>2</xdr:col>
      <xdr:colOff>1257300</xdr:colOff>
      <xdr:row>3</xdr:row>
      <xdr:rowOff>0</xdr:rowOff>
    </xdr:to>
    <xdr:pic>
      <xdr:nvPicPr>
        <xdr:cNvPr id="11" name="Imagen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000125" y="38100"/>
          <a:ext cx="1352550" cy="1314450"/>
        </a:xfrm>
        <a:prstGeom prst="rect">
          <a:avLst/>
        </a:prstGeom>
      </xdr:spPr>
    </xdr:pic>
    <xdr:clientData/>
  </xdr:twoCellAnchor>
  <xdr:twoCellAnchor editAs="oneCell">
    <xdr:from>
      <xdr:col>12</xdr:col>
      <xdr:colOff>247650</xdr:colOff>
      <xdr:row>0</xdr:row>
      <xdr:rowOff>66675</xdr:rowOff>
    </xdr:from>
    <xdr:to>
      <xdr:col>12</xdr:col>
      <xdr:colOff>1600200</xdr:colOff>
      <xdr:row>3</xdr:row>
      <xdr:rowOff>28575</xdr:rowOff>
    </xdr:to>
    <xdr:pic>
      <xdr:nvPicPr>
        <xdr:cNvPr id="12" name="Imagen 1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5087600" y="66675"/>
          <a:ext cx="1352550" cy="1314450"/>
        </a:xfrm>
        <a:prstGeom prst="rect">
          <a:avLst/>
        </a:prstGeom>
      </xdr:spPr>
    </xdr:pic>
    <xdr:clientData/>
  </xdr:twoCellAnchor>
  <xdr:twoCellAnchor editAs="oneCell">
    <xdr:from>
      <xdr:col>20</xdr:col>
      <xdr:colOff>723900</xdr:colOff>
      <xdr:row>0</xdr:row>
      <xdr:rowOff>76200</xdr:rowOff>
    </xdr:from>
    <xdr:to>
      <xdr:col>21</xdr:col>
      <xdr:colOff>809625</xdr:colOff>
      <xdr:row>3</xdr:row>
      <xdr:rowOff>38100</xdr:rowOff>
    </xdr:to>
    <xdr:pic>
      <xdr:nvPicPr>
        <xdr:cNvPr id="13" name="Imagen 1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29079825" y="76200"/>
          <a:ext cx="1352550" cy="1314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279</xdr:row>
      <xdr:rowOff>116417</xdr:rowOff>
    </xdr:from>
    <xdr:to>
      <xdr:col>5</xdr:col>
      <xdr:colOff>391583</xdr:colOff>
      <xdr:row>284</xdr:row>
      <xdr:rowOff>41061</xdr:rowOff>
    </xdr:to>
    <xdr:pic>
      <xdr:nvPicPr>
        <xdr:cNvPr id="6" name="Imagen 5"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076825" y="181377167"/>
          <a:ext cx="1086908" cy="1067644"/>
        </a:xfrm>
        <a:prstGeom prst="rect">
          <a:avLst/>
        </a:prstGeom>
        <a:noFill/>
      </xdr:spPr>
    </xdr:pic>
    <xdr:clientData/>
  </xdr:twoCellAnchor>
  <xdr:oneCellAnchor>
    <xdr:from>
      <xdr:col>14</xdr:col>
      <xdr:colOff>66675</xdr:colOff>
      <xdr:row>279</xdr:row>
      <xdr:rowOff>135467</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335875" y="181396217"/>
          <a:ext cx="1086908" cy="1067642"/>
        </a:xfrm>
        <a:prstGeom prst="rect">
          <a:avLst/>
        </a:prstGeom>
        <a:noFill/>
      </xdr:spPr>
    </xdr:pic>
    <xdr:clientData/>
  </xdr:oneCellAnchor>
  <xdr:twoCellAnchor editAs="oneCell">
    <xdr:from>
      <xdr:col>1</xdr:col>
      <xdr:colOff>224117</xdr:colOff>
      <xdr:row>0</xdr:row>
      <xdr:rowOff>134471</xdr:rowOff>
    </xdr:from>
    <xdr:to>
      <xdr:col>2</xdr:col>
      <xdr:colOff>882836</xdr:colOff>
      <xdr:row>2</xdr:row>
      <xdr:rowOff>309532</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739588" y="134471"/>
          <a:ext cx="1241424" cy="1138767"/>
        </a:xfrm>
        <a:prstGeom prst="rect">
          <a:avLst/>
        </a:prstGeom>
      </xdr:spPr>
    </xdr:pic>
    <xdr:clientData/>
  </xdr:twoCellAnchor>
  <xdr:twoCellAnchor editAs="oneCell">
    <xdr:from>
      <xdr:col>12</xdr:col>
      <xdr:colOff>134471</xdr:colOff>
      <xdr:row>0</xdr:row>
      <xdr:rowOff>156883</xdr:rowOff>
    </xdr:from>
    <xdr:to>
      <xdr:col>12</xdr:col>
      <xdr:colOff>1375895</xdr:colOff>
      <xdr:row>2</xdr:row>
      <xdr:rowOff>331944</xdr:rowOff>
    </xdr:to>
    <xdr:pic>
      <xdr:nvPicPr>
        <xdr:cNvPr id="10" name="Imagen 9"/>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993471" y="156883"/>
          <a:ext cx="1241424" cy="1138767"/>
        </a:xfrm>
        <a:prstGeom prst="rect">
          <a:avLst/>
        </a:prstGeom>
      </xdr:spPr>
    </xdr:pic>
    <xdr:clientData/>
  </xdr:twoCellAnchor>
  <xdr:twoCellAnchor editAs="oneCell">
    <xdr:from>
      <xdr:col>21</xdr:col>
      <xdr:colOff>952500</xdr:colOff>
      <xdr:row>0</xdr:row>
      <xdr:rowOff>123265</xdr:rowOff>
    </xdr:from>
    <xdr:to>
      <xdr:col>22</xdr:col>
      <xdr:colOff>1207806</xdr:colOff>
      <xdr:row>2</xdr:row>
      <xdr:rowOff>298326</xdr:rowOff>
    </xdr:to>
    <xdr:pic>
      <xdr:nvPicPr>
        <xdr:cNvPr id="11" name="Imagen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29796441" y="123265"/>
          <a:ext cx="1241424" cy="1138767"/>
        </a:xfrm>
        <a:prstGeom prst="rect">
          <a:avLst/>
        </a:prstGeom>
      </xdr:spPr>
    </xdr:pic>
    <xdr:clientData/>
  </xdr:twoCellAnchor>
  <xdr:oneCellAnchor>
    <xdr:from>
      <xdr:col>3</xdr:col>
      <xdr:colOff>326571</xdr:colOff>
      <xdr:row>278</xdr:row>
      <xdr:rowOff>68035</xdr:rowOff>
    </xdr:from>
    <xdr:ext cx="1743075" cy="1476375"/>
    <xdr:pic>
      <xdr:nvPicPr>
        <xdr:cNvPr id="12"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4" cstate="print"/>
        <a:stretch>
          <a:fillRect/>
        </a:stretch>
      </xdr:blipFill>
      <xdr:spPr>
        <a:xfrm>
          <a:off x="3143250" y="173749606"/>
          <a:ext cx="1743075" cy="1476375"/>
        </a:xfrm>
        <a:prstGeom prst="rect">
          <a:avLst/>
        </a:prstGeom>
        <a:noFill/>
      </xdr:spPr>
    </xdr:pic>
    <xdr:clientData fLocksWithSheet="0"/>
  </xdr:oneCellAnchor>
  <xdr:oneCellAnchor>
    <xdr:from>
      <xdr:col>13</xdr:col>
      <xdr:colOff>542925</xdr:colOff>
      <xdr:row>278</xdr:row>
      <xdr:rowOff>76200</xdr:rowOff>
    </xdr:from>
    <xdr:ext cx="1743075" cy="1476375"/>
    <xdr:pic>
      <xdr:nvPicPr>
        <xdr:cNvPr id="13"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4" cstate="print"/>
        <a:stretch>
          <a:fillRect/>
        </a:stretch>
      </xdr:blipFill>
      <xdr:spPr>
        <a:xfrm>
          <a:off x="18430875" y="173402625"/>
          <a:ext cx="1743075" cy="1476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219075</xdr:colOff>
      <xdr:row>395</xdr:row>
      <xdr:rowOff>171450</xdr:rowOff>
    </xdr:from>
    <xdr:ext cx="1971675" cy="1476375"/>
    <xdr:pic>
      <xdr:nvPicPr>
        <xdr:cNvPr id="5"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xfrm>
          <a:off x="3028950" y="168116250"/>
          <a:ext cx="1971675" cy="1476375"/>
        </a:xfrm>
        <a:prstGeom prst="rect">
          <a:avLst/>
        </a:prstGeom>
        <a:noFill/>
      </xdr:spPr>
    </xdr:pic>
    <xdr:clientData fLocksWithSheet="0"/>
  </xdr:oneCellAnchor>
  <xdr:oneCellAnchor>
    <xdr:from>
      <xdr:col>13</xdr:col>
      <xdr:colOff>409575</xdr:colOff>
      <xdr:row>395</xdr:row>
      <xdr:rowOff>171450</xdr:rowOff>
    </xdr:from>
    <xdr:ext cx="1952625" cy="1476375"/>
    <xdr:pic>
      <xdr:nvPicPr>
        <xdr:cNvPr id="7"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1" cstate="print"/>
        <a:stretch>
          <a:fillRect/>
        </a:stretch>
      </xdr:blipFill>
      <xdr:spPr>
        <a:xfrm>
          <a:off x="17697450" y="168116250"/>
          <a:ext cx="1952625" cy="1476375"/>
        </a:xfrm>
        <a:prstGeom prst="rect">
          <a:avLst/>
        </a:prstGeom>
        <a:noFill/>
      </xdr:spPr>
    </xdr:pic>
    <xdr:clientData fLocksWithSheet="0"/>
  </xdr:oneCellAnchor>
  <xdr:twoCellAnchor editAs="oneCell">
    <xdr:from>
      <xdr:col>1</xdr:col>
      <xdr:colOff>342900</xdr:colOff>
      <xdr:row>0</xdr:row>
      <xdr:rowOff>42332</xdr:rowOff>
    </xdr:from>
    <xdr:to>
      <xdr:col>2</xdr:col>
      <xdr:colOff>1003299</xdr:colOff>
      <xdr:row>2</xdr:row>
      <xdr:rowOff>219074</xdr:rowOff>
    </xdr:to>
    <xdr:pic>
      <xdr:nvPicPr>
        <xdr:cNvPr id="9" name="Imagen 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139"/>
        <a:stretch/>
      </xdr:blipFill>
      <xdr:spPr>
        <a:xfrm>
          <a:off x="857250" y="42332"/>
          <a:ext cx="1241424" cy="1138767"/>
        </a:xfrm>
        <a:prstGeom prst="rect">
          <a:avLst/>
        </a:prstGeom>
      </xdr:spPr>
    </xdr:pic>
    <xdr:clientData/>
  </xdr:twoCellAnchor>
  <xdr:twoCellAnchor editAs="oneCell">
    <xdr:from>
      <xdr:col>12</xdr:col>
      <xdr:colOff>257176</xdr:colOff>
      <xdr:row>0</xdr:row>
      <xdr:rowOff>21167</xdr:rowOff>
    </xdr:from>
    <xdr:to>
      <xdr:col>12</xdr:col>
      <xdr:colOff>1561042</xdr:colOff>
      <xdr:row>2</xdr:row>
      <xdr:rowOff>264983</xdr:rowOff>
    </xdr:to>
    <xdr:pic>
      <xdr:nvPicPr>
        <xdr:cNvPr id="10" name="Imagen 9"/>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830426" y="21167"/>
          <a:ext cx="1303866" cy="1205841"/>
        </a:xfrm>
        <a:prstGeom prst="rect">
          <a:avLst/>
        </a:prstGeom>
      </xdr:spPr>
    </xdr:pic>
    <xdr:clientData/>
  </xdr:twoCellAnchor>
  <xdr:twoCellAnchor editAs="oneCell">
    <xdr:from>
      <xdr:col>21</xdr:col>
      <xdr:colOff>216961</xdr:colOff>
      <xdr:row>0</xdr:row>
      <xdr:rowOff>30691</xdr:rowOff>
    </xdr:from>
    <xdr:to>
      <xdr:col>22</xdr:col>
      <xdr:colOff>540808</xdr:colOff>
      <xdr:row>2</xdr:row>
      <xdr:rowOff>247650</xdr:rowOff>
    </xdr:to>
    <xdr:pic>
      <xdr:nvPicPr>
        <xdr:cNvPr id="11" name="Imagen 10"/>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201411" y="30691"/>
          <a:ext cx="1304922" cy="1178984"/>
        </a:xfrm>
        <a:prstGeom prst="rect">
          <a:avLst/>
        </a:prstGeom>
      </xdr:spPr>
    </xdr:pic>
    <xdr:clientData/>
  </xdr:twoCellAnchor>
  <xdr:twoCellAnchor editAs="oneCell">
    <xdr:from>
      <xdr:col>4</xdr:col>
      <xdr:colOff>781050</xdr:colOff>
      <xdr:row>398</xdr:row>
      <xdr:rowOff>47625</xdr:rowOff>
    </xdr:from>
    <xdr:to>
      <xdr:col>5</xdr:col>
      <xdr:colOff>610658</xdr:colOff>
      <xdr:row>402</xdr:row>
      <xdr:rowOff>153241</xdr:rowOff>
    </xdr:to>
    <xdr:pic>
      <xdr:nvPicPr>
        <xdr:cNvPr id="12" name="Imagen 11"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305425" y="150323550"/>
          <a:ext cx="1077383" cy="1000966"/>
        </a:xfrm>
        <a:prstGeom prst="rect">
          <a:avLst/>
        </a:prstGeom>
        <a:noFill/>
      </xdr:spPr>
    </xdr:pic>
    <xdr:clientData/>
  </xdr:twoCellAnchor>
  <xdr:twoCellAnchor editAs="oneCell">
    <xdr:from>
      <xdr:col>14</xdr:col>
      <xdr:colOff>542925</xdr:colOff>
      <xdr:row>398</xdr:row>
      <xdr:rowOff>9525</xdr:rowOff>
    </xdr:from>
    <xdr:to>
      <xdr:col>15</xdr:col>
      <xdr:colOff>572558</xdr:colOff>
      <xdr:row>402</xdr:row>
      <xdr:rowOff>115141</xdr:rowOff>
    </xdr:to>
    <xdr:pic>
      <xdr:nvPicPr>
        <xdr:cNvPr id="13" name="Imagen 12"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5">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545425" y="150285450"/>
          <a:ext cx="1077383" cy="100096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590550</xdr:colOff>
      <xdr:row>164</xdr:row>
      <xdr:rowOff>192617</xdr:rowOff>
    </xdr:from>
    <xdr:to>
      <xdr:col>5</xdr:col>
      <xdr:colOff>429683</xdr:colOff>
      <xdr:row>169</xdr:row>
      <xdr:rowOff>155358</xdr:rowOff>
    </xdr:to>
    <xdr:pic>
      <xdr:nvPicPr>
        <xdr:cNvPr id="6" name="Imagen 5" descr="C:\Users\Deplan\AppData\Local\Temp\FineReader12.00\media\image1.jpe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5114925" y="94947317"/>
          <a:ext cx="1086908" cy="1067640"/>
        </a:xfrm>
        <a:prstGeom prst="rect">
          <a:avLst/>
        </a:prstGeom>
        <a:noFill/>
      </xdr:spPr>
    </xdr:pic>
    <xdr:clientData/>
  </xdr:twoCellAnchor>
  <xdr:oneCellAnchor>
    <xdr:from>
      <xdr:col>14</xdr:col>
      <xdr:colOff>457200</xdr:colOff>
      <xdr:row>164</xdr:row>
      <xdr:rowOff>144992</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20459700" y="94899692"/>
          <a:ext cx="1086908" cy="1067642"/>
        </a:xfrm>
        <a:prstGeom prst="rect">
          <a:avLst/>
        </a:prstGeom>
        <a:noFill/>
      </xdr:spPr>
    </xdr:pic>
    <xdr:clientData/>
  </xdr:oneCellAnchor>
  <xdr:oneCellAnchor>
    <xdr:from>
      <xdr:col>3</xdr:col>
      <xdr:colOff>190500</xdr:colOff>
      <xdr:row>163</xdr:row>
      <xdr:rowOff>0</xdr:rowOff>
    </xdr:from>
    <xdr:ext cx="1952625" cy="1476375"/>
    <xdr:pic>
      <xdr:nvPicPr>
        <xdr:cNvPr id="9"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3000375" y="80095725"/>
          <a:ext cx="1952625" cy="1476375"/>
        </a:xfrm>
        <a:prstGeom prst="rect">
          <a:avLst/>
        </a:prstGeom>
        <a:noFill/>
      </xdr:spPr>
    </xdr:pic>
    <xdr:clientData fLocksWithSheet="0"/>
  </xdr:oneCellAnchor>
  <xdr:oneCellAnchor>
    <xdr:from>
      <xdr:col>13</xdr:col>
      <xdr:colOff>476250</xdr:colOff>
      <xdr:row>162</xdr:row>
      <xdr:rowOff>200025</xdr:rowOff>
    </xdr:from>
    <xdr:ext cx="1952625" cy="1476375"/>
    <xdr:pic>
      <xdr:nvPicPr>
        <xdr:cNvPr id="10" name="image3.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8097500" y="80086200"/>
          <a:ext cx="1952625" cy="1476375"/>
        </a:xfrm>
        <a:prstGeom prst="rect">
          <a:avLst/>
        </a:prstGeom>
        <a:noFill/>
      </xdr:spPr>
    </xdr:pic>
    <xdr:clientData fLocksWithSheet="0"/>
  </xdr:oneCellAnchor>
  <xdr:twoCellAnchor editAs="oneCell">
    <xdr:from>
      <xdr:col>1</xdr:col>
      <xdr:colOff>161925</xdr:colOff>
      <xdr:row>0</xdr:row>
      <xdr:rowOff>133350</xdr:rowOff>
    </xdr:from>
    <xdr:to>
      <xdr:col>2</xdr:col>
      <xdr:colOff>822324</xdr:colOff>
      <xdr:row>2</xdr:row>
      <xdr:rowOff>310092</xdr:rowOff>
    </xdr:to>
    <xdr:pic>
      <xdr:nvPicPr>
        <xdr:cNvPr id="11" name="Imagen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676275" y="133350"/>
          <a:ext cx="1241424" cy="1138767"/>
        </a:xfrm>
        <a:prstGeom prst="rect">
          <a:avLst/>
        </a:prstGeom>
      </xdr:spPr>
    </xdr:pic>
    <xdr:clientData/>
  </xdr:twoCellAnchor>
  <xdr:twoCellAnchor editAs="oneCell">
    <xdr:from>
      <xdr:col>12</xdr:col>
      <xdr:colOff>466725</xdr:colOff>
      <xdr:row>0</xdr:row>
      <xdr:rowOff>142875</xdr:rowOff>
    </xdr:from>
    <xdr:to>
      <xdr:col>12</xdr:col>
      <xdr:colOff>1708149</xdr:colOff>
      <xdr:row>2</xdr:row>
      <xdr:rowOff>319617</xdr:rowOff>
    </xdr:to>
    <xdr:pic>
      <xdr:nvPicPr>
        <xdr:cNvPr id="12" name="Imagen 11"/>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15039975" y="142875"/>
          <a:ext cx="1241424" cy="1138767"/>
        </a:xfrm>
        <a:prstGeom prst="rect">
          <a:avLst/>
        </a:prstGeom>
      </xdr:spPr>
    </xdr:pic>
    <xdr:clientData/>
  </xdr:twoCellAnchor>
  <xdr:twoCellAnchor editAs="oneCell">
    <xdr:from>
      <xdr:col>21</xdr:col>
      <xdr:colOff>800100</xdr:colOff>
      <xdr:row>0</xdr:row>
      <xdr:rowOff>114300</xdr:rowOff>
    </xdr:from>
    <xdr:to>
      <xdr:col>22</xdr:col>
      <xdr:colOff>1060449</xdr:colOff>
      <xdr:row>2</xdr:row>
      <xdr:rowOff>291042</xdr:rowOff>
    </xdr:to>
    <xdr:pic>
      <xdr:nvPicPr>
        <xdr:cNvPr id="13" name="Imagen 1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9337000" y="114300"/>
          <a:ext cx="1241424" cy="1138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1704974</xdr:colOff>
      <xdr:row>99</xdr:row>
      <xdr:rowOff>68792</xdr:rowOff>
    </xdr:from>
    <xdr:to>
      <xdr:col>4</xdr:col>
      <xdr:colOff>1048807</xdr:colOff>
      <xdr:row>103</xdr:row>
      <xdr:rowOff>161924</xdr:rowOff>
    </xdr:to>
    <xdr:pic>
      <xdr:nvPicPr>
        <xdr:cNvPr id="6" name="Imagen 5" descr="C:\Users\Deplan\AppData\Local\Temp\FineReader12.00\media\image1.jpe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514849" y="27900842"/>
          <a:ext cx="1058333" cy="1007533"/>
        </a:xfrm>
        <a:prstGeom prst="rect">
          <a:avLst/>
        </a:prstGeom>
        <a:noFill/>
      </xdr:spPr>
    </xdr:pic>
    <xdr:clientData/>
  </xdr:twoCellAnchor>
  <xdr:twoCellAnchor editAs="oneCell">
    <xdr:from>
      <xdr:col>13</xdr:col>
      <xdr:colOff>1866900</xdr:colOff>
      <xdr:row>98</xdr:row>
      <xdr:rowOff>164043</xdr:rowOff>
    </xdr:from>
    <xdr:to>
      <xdr:col>14</xdr:col>
      <xdr:colOff>570877</xdr:colOff>
      <xdr:row>103</xdr:row>
      <xdr:rowOff>104776</xdr:rowOff>
    </xdr:to>
    <xdr:pic>
      <xdr:nvPicPr>
        <xdr:cNvPr id="8" name="Imagen 7" descr="C:\Users\Deplan\AppData\Local\Temp\FineReader12.00\media\image1.jpe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8935700" y="27777018"/>
          <a:ext cx="1086908" cy="1074208"/>
        </a:xfrm>
        <a:prstGeom prst="rect">
          <a:avLst/>
        </a:prstGeom>
        <a:noFill/>
      </xdr:spPr>
    </xdr:pic>
    <xdr:clientData/>
  </xdr:twoCellAnchor>
  <xdr:oneCellAnchor>
    <xdr:from>
      <xdr:col>2</xdr:col>
      <xdr:colOff>1600200</xdr:colOff>
      <xdr:row>97</xdr:row>
      <xdr:rowOff>257175</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695575" y="27660600"/>
          <a:ext cx="1743075" cy="1495425"/>
        </a:xfrm>
        <a:prstGeom prst="rect">
          <a:avLst/>
        </a:prstGeom>
        <a:noFill/>
      </xdr:spPr>
    </xdr:pic>
    <xdr:clientData fLocksWithSheet="0"/>
  </xdr:oneCellAnchor>
  <xdr:oneCellAnchor>
    <xdr:from>
      <xdr:col>13</xdr:col>
      <xdr:colOff>0</xdr:colOff>
      <xdr:row>97</xdr:row>
      <xdr:rowOff>247650</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059275" y="27651075"/>
          <a:ext cx="1743075" cy="1495425"/>
        </a:xfrm>
        <a:prstGeom prst="rect">
          <a:avLst/>
        </a:prstGeom>
        <a:noFill/>
      </xdr:spPr>
    </xdr:pic>
    <xdr:clientData fLocksWithSheet="0"/>
  </xdr:oneCellAnchor>
  <xdr:twoCellAnchor editAs="oneCell">
    <xdr:from>
      <xdr:col>1</xdr:col>
      <xdr:colOff>100852</xdr:colOff>
      <xdr:row>0</xdr:row>
      <xdr:rowOff>78441</xdr:rowOff>
    </xdr:from>
    <xdr:to>
      <xdr:col>2</xdr:col>
      <xdr:colOff>870697</xdr:colOff>
      <xdr:row>3</xdr:row>
      <xdr:rowOff>36979</xdr:rowOff>
    </xdr:to>
    <xdr:pic>
      <xdr:nvPicPr>
        <xdr:cNvPr id="11" name="Imagen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616323" y="78441"/>
          <a:ext cx="1352550" cy="1314450"/>
        </a:xfrm>
        <a:prstGeom prst="rect">
          <a:avLst/>
        </a:prstGeom>
      </xdr:spPr>
    </xdr:pic>
    <xdr:clientData/>
  </xdr:twoCellAnchor>
  <xdr:twoCellAnchor editAs="oneCell">
    <xdr:from>
      <xdr:col>12</xdr:col>
      <xdr:colOff>123264</xdr:colOff>
      <xdr:row>0</xdr:row>
      <xdr:rowOff>56030</xdr:rowOff>
    </xdr:from>
    <xdr:to>
      <xdr:col>12</xdr:col>
      <xdr:colOff>1475814</xdr:colOff>
      <xdr:row>3</xdr:row>
      <xdr:rowOff>14568</xdr:rowOff>
    </xdr:to>
    <xdr:pic>
      <xdr:nvPicPr>
        <xdr:cNvPr id="12" name="Imagen 1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791764" y="56030"/>
          <a:ext cx="1352550" cy="1314450"/>
        </a:xfrm>
        <a:prstGeom prst="rect">
          <a:avLst/>
        </a:prstGeom>
      </xdr:spPr>
    </xdr:pic>
    <xdr:clientData/>
  </xdr:twoCellAnchor>
  <xdr:twoCellAnchor editAs="oneCell">
    <xdr:from>
      <xdr:col>21</xdr:col>
      <xdr:colOff>11206</xdr:colOff>
      <xdr:row>0</xdr:row>
      <xdr:rowOff>291352</xdr:rowOff>
    </xdr:from>
    <xdr:to>
      <xdr:col>22</xdr:col>
      <xdr:colOff>114381</xdr:colOff>
      <xdr:row>3</xdr:row>
      <xdr:rowOff>59389</xdr:rowOff>
    </xdr:to>
    <xdr:pic>
      <xdr:nvPicPr>
        <xdr:cNvPr id="13" name="Imagen 1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8139"/>
        <a:stretch/>
      </xdr:blipFill>
      <xdr:spPr>
        <a:xfrm>
          <a:off x="28070735" y="291352"/>
          <a:ext cx="1156528" cy="11239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95250</xdr:colOff>
      <xdr:row>53</xdr:row>
      <xdr:rowOff>59267</xdr:rowOff>
    </xdr:from>
    <xdr:to>
      <xdr:col>4</xdr:col>
      <xdr:colOff>1172633</xdr:colOff>
      <xdr:row>57</xdr:row>
      <xdr:rowOff>12485</xdr:rowOff>
    </xdr:to>
    <xdr:pic>
      <xdr:nvPicPr>
        <xdr:cNvPr id="6" name="Imagen 5"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4581525" y="21671492"/>
          <a:ext cx="1077383" cy="1067642"/>
        </a:xfrm>
        <a:prstGeom prst="rect">
          <a:avLst/>
        </a:prstGeom>
        <a:noFill/>
      </xdr:spPr>
    </xdr:pic>
    <xdr:clientData/>
  </xdr:twoCellAnchor>
  <xdr:oneCellAnchor>
    <xdr:from>
      <xdr:col>13</xdr:col>
      <xdr:colOff>1914525</xdr:colOff>
      <xdr:row>52</xdr:row>
      <xdr:rowOff>411692</xdr:rowOff>
    </xdr:from>
    <xdr:ext cx="1086908" cy="1067642"/>
    <xdr:pic>
      <xdr:nvPicPr>
        <xdr:cNvPr id="8" name="Imagen 7" descr="C:\Users\Deplan\AppData\Local\Temp\FineReader12.00\media\image1.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clrChange>
            <a:clrFrom>
              <a:srgbClr val="F4F3FB"/>
            </a:clrFrom>
            <a:clrTo>
              <a:srgbClr val="F4F3FB">
                <a:alpha val="0"/>
              </a:srgbClr>
            </a:clrTo>
          </a:clrChange>
          <a:duotone>
            <a:prstClr val="black"/>
            <a:schemeClr val="accent1">
              <a:tint val="45000"/>
              <a:satMod val="400000"/>
            </a:schemeClr>
          </a:duotone>
          <a:extLst>
            <a:ext uri="{28A0092B-C50C-407E-A947-70E740481C1C}">
              <a14:useLocalDpi xmlns:a14="http://schemas.microsoft.com/office/drawing/2010/main" val="0"/>
            </a:ext>
          </a:extLst>
        </a:blip>
        <a:srcRect/>
        <a:stretch>
          <a:fillRect/>
        </a:stretch>
      </xdr:blipFill>
      <xdr:spPr bwMode="auto">
        <a:xfrm>
          <a:off x="19364325" y="21585767"/>
          <a:ext cx="1086908" cy="1067642"/>
        </a:xfrm>
        <a:prstGeom prst="rect">
          <a:avLst/>
        </a:prstGeom>
        <a:noFill/>
      </xdr:spPr>
    </xdr:pic>
    <xdr:clientData/>
  </xdr:oneCellAnchor>
  <xdr:oneCellAnchor>
    <xdr:from>
      <xdr:col>13</xdr:col>
      <xdr:colOff>161925</xdr:colOff>
      <xdr:row>51</xdr:row>
      <xdr:rowOff>190500</xdr:rowOff>
    </xdr:from>
    <xdr:ext cx="1743075" cy="1495425"/>
    <xdr:pic>
      <xdr:nvPicPr>
        <xdr:cNvPr id="9"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17611725" y="21155025"/>
          <a:ext cx="1743075" cy="1495425"/>
        </a:xfrm>
        <a:prstGeom prst="rect">
          <a:avLst/>
        </a:prstGeom>
        <a:noFill/>
      </xdr:spPr>
    </xdr:pic>
    <xdr:clientData fLocksWithSheet="0"/>
  </xdr:oneCellAnchor>
  <xdr:oneCellAnchor>
    <xdr:from>
      <xdr:col>2</xdr:col>
      <xdr:colOff>1657350</xdr:colOff>
      <xdr:row>52</xdr:row>
      <xdr:rowOff>0</xdr:rowOff>
    </xdr:from>
    <xdr:ext cx="1743075" cy="1495425"/>
    <xdr:pic>
      <xdr:nvPicPr>
        <xdr:cNvPr id="10" name="image1.png" descr="https://ci3.googleusercontent.com/proxy/1LvAgExYf4c88FXah-W0kyQiAfPZ3AQvXf-JwBx5NxVhRC7bLSpV3GUQAvw1N6EcO7Vn3ZoPBvOoExQyEyB13HnFvL4LAia1DK09S1Svm6uJvvVz9cZ0eDS5tudUgQpHmVayb0ATwIoNfdvF4FLQ5EVVlOJPnZLGHVx3YCp3p8aZB-AuI6L-UimkJV-kT2jbgoJmvBmci0mqqwg=s0-d-e1-ft#https://docs.google.com/uc?export=download&amp;id=0ByyJIvlImnOEaXFJRVVGbWV3aFk&amp;revid=0ByyJIvlImnOEaVFJQWF1dk8wWkZEc0RHeG40Y1RLdjBlcmpnPQ"/>
        <xdr:cNvPicPr preferRelativeResize="0"/>
      </xdr:nvPicPr>
      <xdr:blipFill>
        <a:blip xmlns:r="http://schemas.openxmlformats.org/officeDocument/2006/relationships" r:embed="rId2" cstate="print"/>
        <a:stretch>
          <a:fillRect/>
        </a:stretch>
      </xdr:blipFill>
      <xdr:spPr>
        <a:xfrm>
          <a:off x="2733675" y="21174075"/>
          <a:ext cx="1743075" cy="1495425"/>
        </a:xfrm>
        <a:prstGeom prst="rect">
          <a:avLst/>
        </a:prstGeom>
        <a:noFill/>
      </xdr:spPr>
    </xdr:pic>
    <xdr:clientData fLocksWithSheet="0"/>
  </xdr:oneCellAnchor>
  <xdr:twoCellAnchor editAs="oneCell">
    <xdr:from>
      <xdr:col>1</xdr:col>
      <xdr:colOff>333375</xdr:colOff>
      <xdr:row>0</xdr:row>
      <xdr:rowOff>57150</xdr:rowOff>
    </xdr:from>
    <xdr:to>
      <xdr:col>2</xdr:col>
      <xdr:colOff>1114425</xdr:colOff>
      <xdr:row>3</xdr:row>
      <xdr:rowOff>19050</xdr:rowOff>
    </xdr:to>
    <xdr:pic>
      <xdr:nvPicPr>
        <xdr:cNvPr id="11" name="Imagen 10"/>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838200" y="57150"/>
          <a:ext cx="1352550" cy="1314450"/>
        </a:xfrm>
        <a:prstGeom prst="rect">
          <a:avLst/>
        </a:prstGeom>
      </xdr:spPr>
    </xdr:pic>
    <xdr:clientData/>
  </xdr:twoCellAnchor>
  <xdr:twoCellAnchor editAs="oneCell">
    <xdr:from>
      <xdr:col>12</xdr:col>
      <xdr:colOff>180975</xdr:colOff>
      <xdr:row>0</xdr:row>
      <xdr:rowOff>57150</xdr:rowOff>
    </xdr:from>
    <xdr:to>
      <xdr:col>12</xdr:col>
      <xdr:colOff>1533525</xdr:colOff>
      <xdr:row>3</xdr:row>
      <xdr:rowOff>19050</xdr:rowOff>
    </xdr:to>
    <xdr:pic>
      <xdr:nvPicPr>
        <xdr:cNvPr id="12" name="Imagen 1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14801850" y="57150"/>
          <a:ext cx="1352550" cy="1314450"/>
        </a:xfrm>
        <a:prstGeom prst="rect">
          <a:avLst/>
        </a:prstGeom>
      </xdr:spPr>
    </xdr:pic>
    <xdr:clientData/>
  </xdr:twoCellAnchor>
  <xdr:twoCellAnchor editAs="oneCell">
    <xdr:from>
      <xdr:col>20</xdr:col>
      <xdr:colOff>666750</xdr:colOff>
      <xdr:row>0</xdr:row>
      <xdr:rowOff>76200</xdr:rowOff>
    </xdr:from>
    <xdr:to>
      <xdr:col>21</xdr:col>
      <xdr:colOff>752475</xdr:colOff>
      <xdr:row>3</xdr:row>
      <xdr:rowOff>38100</xdr:rowOff>
    </xdr:to>
    <xdr:pic>
      <xdr:nvPicPr>
        <xdr:cNvPr id="13" name="Imagen 12"/>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139"/>
        <a:stretch/>
      </xdr:blipFill>
      <xdr:spPr>
        <a:xfrm>
          <a:off x="28508325" y="76200"/>
          <a:ext cx="1352550" cy="1314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plan/Desktop/DEPLAN%202015/POA%20A&#209;O%202015/UAIC%20POA%20PAC%202015%20Ajustado%20con%20correccion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VETERINAR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USUARIO/Dropbox/DOCUMENTOS%202020/POA%20PAC%202020/POA%20PAC%202020%20CONDENSADO%20Y%20CORRECIONES/POA%20CORREGIDO%20DEPENDENCIA%2005-06-2019/POA%20SUBDECANATO%202020%20-%206-6-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AGRONOM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Dropbox/DOCUMENTOS%202020/POA%20PAC%202020/POA%202020%20CARRERA%20DE%20ACUICULTU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Dropbox/DOCUMENTOS%202020/POA%20PAC%202020/Formato%20POA%202020%20SECRETARI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Dropbox/DOCUMENTOS%202020/POA%20PAC%202020/POA%20PAC%202020/POA%202020%20DEPENDENCIAS%2030-5-2019/POA%202020%20CARRERA%20DE%20ECONOMIA%20REVISADO%20POR%20DEPLA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uan/Downloads/POA%20ALIMENTOS%20(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OA%202020%20%20CARRERA%20DE%20ENFERMERIA%20FCQ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uan/Downloads/POA%20CORREGIDO%20DECANAT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uan/Downloads/8.-%20FCQS%20POA%202020_OBS%20DPLAN_20190717-3era%20revis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TMach\Downloads\Users\Deplan\Desktop\DEPLAN%202015\POA%20A&#209;O%202015\UAIC%20POA%20PAC%202015%20Ajustado%20con%20correccione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uan/Downloads/POA%202020%20CARRERA%20DE%20INGENIER&#205;A%20QU&#205;MIC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sers/carlossanchezmendieta/Library/Containers/com.microsoft.Excel/Data/Documents/C:/Users/fbasilio/Desktop/POA%202020/2.-%20Prog%2082%20Gesti&#243;n%20Acad&#233;mica/4.-%20FIC%20POA%202020%20Validado%2029-07-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fbasilio/Desktop/POA%202020/2.-%20Prog%2082%20Gesti&#243;n%20Acad&#233;mica/Formato%20POA%202020%20DN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fbasilio/Desktop/POA%202020/2.-%20Prog%2082%20Gesti&#243;n%20Acad&#233;mica/Formato%20POA%202020%20CEP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asilio/Desktop/POA%20PAC%202018%20por%20Dependenci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UTMach\Downloads\Users\FMaza\Downloads\POA%20PAC%202018%20por%20Dependenci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unice/Desktop/Escritorio/POA%20PAC%202016/Unidades%20Acad&#233;micas/UAIC%20POA%20PAC%202016%20sin%20f&#243;rmul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UTMach\Downloads\Users\Eunice\Desktop\Escritorio\POA%20PAC%202016\Unidades%20Acad&#233;micas\UAIC%20POA%20PAC%202016%20sin%20f&#243;rmul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GENERALES"/>
      <sheetName val="Formato POA"/>
      <sheetName val="OEI y Lineamientos Estratégico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 val="OBS. GENERALES"/>
      <sheetName val="Formato POA"/>
      <sheetName val="POA-2020-CORREGIDO"/>
      <sheetName val="POA-2020-SEGUNDA CORRECCIÓN"/>
      <sheetName val="ANEXO 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I y Lineamientos Estratégic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OA"/>
      <sheetName val="OEI y Lineamientos Estratégicos"/>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s>
    <sheetDataSet>
      <sheetData sheetId="0" refreshError="1"/>
      <sheetData sheetId="1" refreshError="1"/>
      <sheetData sheetId="2" refreshError="1"/>
      <sheetData sheetId="3" refreshError="1">
        <row r="2">
          <cell r="A2" t="str">
            <v>Cursos Sercop</v>
          </cell>
          <cell r="B2" t="str">
            <v>Unidad</v>
          </cell>
          <cell r="C2">
            <v>800</v>
          </cell>
          <cell r="D2" t="str">
            <v>SERVICIO</v>
          </cell>
        </row>
        <row r="3">
          <cell r="A3">
            <v>0</v>
          </cell>
          <cell r="B3">
            <v>0</v>
          </cell>
          <cell r="C3">
            <v>0</v>
          </cell>
          <cell r="D3">
            <v>0</v>
          </cell>
        </row>
        <row r="6">
          <cell r="A6" t="str">
            <v>Archivadores Leizt 8cm Azul y Negro</v>
          </cell>
          <cell r="B6" t="str">
            <v>unidad</v>
          </cell>
          <cell r="C6">
            <v>1.28</v>
          </cell>
          <cell r="D6" t="str">
            <v>BIEN</v>
          </cell>
        </row>
        <row r="7">
          <cell r="A7" t="str">
            <v>Borrador de queso, marca Pelikan</v>
          </cell>
          <cell r="B7" t="str">
            <v>unidad</v>
          </cell>
          <cell r="C7">
            <v>0.28000000000000003</v>
          </cell>
          <cell r="D7" t="str">
            <v>BIEN</v>
          </cell>
        </row>
        <row r="8">
          <cell r="A8" t="str">
            <v>Borradores de Pizarra</v>
          </cell>
          <cell r="B8" t="str">
            <v>Unidad</v>
          </cell>
          <cell r="C8">
            <v>2.9</v>
          </cell>
          <cell r="D8" t="str">
            <v>BIEN</v>
          </cell>
        </row>
        <row r="9">
          <cell r="A9" t="str">
            <v>Cajas de grapas 23/10</v>
          </cell>
          <cell r="B9" t="str">
            <v>Unidad</v>
          </cell>
          <cell r="C9">
            <v>2</v>
          </cell>
          <cell r="D9" t="str">
            <v>BIEN</v>
          </cell>
        </row>
        <row r="10">
          <cell r="A10" t="str">
            <v>Carpetas de Carton</v>
          </cell>
          <cell r="B10" t="str">
            <v>Unidad</v>
          </cell>
          <cell r="C10">
            <v>0.35</v>
          </cell>
          <cell r="D10" t="str">
            <v>BIEN</v>
          </cell>
        </row>
        <row r="11">
          <cell r="A11" t="str">
            <v>Carpetas de Plastico</v>
          </cell>
          <cell r="B11" t="str">
            <v>Unidad</v>
          </cell>
          <cell r="C11">
            <v>0.45</v>
          </cell>
          <cell r="D11" t="str">
            <v>BIEN</v>
          </cell>
        </row>
        <row r="12">
          <cell r="A12" t="str">
            <v>Carpetas folder artesco</v>
          </cell>
          <cell r="B12" t="str">
            <v>unidad</v>
          </cell>
          <cell r="C12">
            <v>5</v>
          </cell>
          <cell r="D12" t="str">
            <v>BIEN</v>
          </cell>
        </row>
        <row r="13">
          <cell r="A13" t="str">
            <v>Carpetas plásticas con borde de barra</v>
          </cell>
          <cell r="B13" t="str">
            <v>unidad</v>
          </cell>
          <cell r="C13">
            <v>0.4</v>
          </cell>
          <cell r="D13" t="str">
            <v>BIEN</v>
          </cell>
        </row>
        <row r="14">
          <cell r="A14" t="str">
            <v>Carpetas Plasticas con vincha</v>
          </cell>
          <cell r="B14" t="str">
            <v>Unidad</v>
          </cell>
          <cell r="C14">
            <v>0.38</v>
          </cell>
          <cell r="D14" t="str">
            <v>BIEN</v>
          </cell>
        </row>
        <row r="15">
          <cell r="A15" t="str">
            <v>Cds con caja</v>
          </cell>
          <cell r="B15" t="str">
            <v>Unidad</v>
          </cell>
          <cell r="C15">
            <v>0.44</v>
          </cell>
          <cell r="D15" t="str">
            <v>BIEN</v>
          </cell>
        </row>
        <row r="16">
          <cell r="A16" t="str">
            <v>Cinta Masking 5cm</v>
          </cell>
          <cell r="B16" t="str">
            <v>unidad</v>
          </cell>
          <cell r="C16">
            <v>2</v>
          </cell>
          <cell r="D16" t="str">
            <v>BIEN</v>
          </cell>
        </row>
        <row r="17">
          <cell r="A17" t="str">
            <v>Cinta masking tape</v>
          </cell>
          <cell r="B17" t="str">
            <v>Unidad</v>
          </cell>
          <cell r="C17">
            <v>1</v>
          </cell>
          <cell r="D17" t="str">
            <v>BIEN</v>
          </cell>
        </row>
        <row r="18">
          <cell r="A18" t="str">
            <v>Clip Mariposa n. 1</v>
          </cell>
          <cell r="B18" t="str">
            <v>caja</v>
          </cell>
          <cell r="C18">
            <v>0.86</v>
          </cell>
          <cell r="D18" t="str">
            <v>BIEN</v>
          </cell>
        </row>
        <row r="19">
          <cell r="A19" t="str">
            <v>Clips n.</v>
          </cell>
          <cell r="B19" t="str">
            <v>caja</v>
          </cell>
          <cell r="C19">
            <v>0.7</v>
          </cell>
          <cell r="D19" t="str">
            <v>BIEN</v>
          </cell>
        </row>
        <row r="20">
          <cell r="A20" t="str">
            <v>Correctores tipo bolígrafo</v>
          </cell>
          <cell r="B20" t="str">
            <v>Unidad</v>
          </cell>
          <cell r="C20">
            <v>1</v>
          </cell>
          <cell r="D20" t="str">
            <v>BIEN</v>
          </cell>
        </row>
        <row r="21">
          <cell r="A21" t="str">
            <v>Cuaderno espira a cuadros de 100 hojas</v>
          </cell>
          <cell r="B21" t="str">
            <v>Unidad</v>
          </cell>
          <cell r="C21">
            <v>1.3</v>
          </cell>
          <cell r="D21" t="str">
            <v>BIEN</v>
          </cell>
        </row>
        <row r="22">
          <cell r="A22" t="str">
            <v>Cuaderno Espiral grande 100 hojas cuadriculado</v>
          </cell>
          <cell r="B22" t="str">
            <v>Unidad</v>
          </cell>
          <cell r="C22">
            <v>1.5</v>
          </cell>
          <cell r="D22" t="str">
            <v>BIEN</v>
          </cell>
        </row>
        <row r="23">
          <cell r="A23" t="str">
            <v>Empastados</v>
          </cell>
          <cell r="B23" t="str">
            <v>Unidad</v>
          </cell>
          <cell r="C23">
            <v>10</v>
          </cell>
          <cell r="D23" t="str">
            <v>BIEN</v>
          </cell>
        </row>
        <row r="24">
          <cell r="A24" t="str">
            <v>Esferográficos color azul</v>
          </cell>
          <cell r="B24" t="str">
            <v>Unidad</v>
          </cell>
          <cell r="C24">
            <v>0.25</v>
          </cell>
          <cell r="D24" t="str">
            <v>BIEN</v>
          </cell>
        </row>
        <row r="25">
          <cell r="A25" t="str">
            <v>Esferográficos color negro</v>
          </cell>
          <cell r="B25" t="str">
            <v>Unidad</v>
          </cell>
          <cell r="C25">
            <v>0.25</v>
          </cell>
          <cell r="D25" t="str">
            <v>BIEN</v>
          </cell>
        </row>
        <row r="26">
          <cell r="A26" t="str">
            <v>Esferográficos color rojo</v>
          </cell>
          <cell r="B26" t="str">
            <v>Unidad</v>
          </cell>
          <cell r="C26">
            <v>0.25</v>
          </cell>
          <cell r="D26" t="str">
            <v>BIEN</v>
          </cell>
        </row>
        <row r="27">
          <cell r="A27" t="str">
            <v>Esferos Punta Fina Azul</v>
          </cell>
          <cell r="B27" t="str">
            <v>unidad</v>
          </cell>
          <cell r="C27">
            <v>0.25</v>
          </cell>
          <cell r="D27" t="str">
            <v>BIEN</v>
          </cell>
        </row>
        <row r="28">
          <cell r="A28" t="str">
            <v>Estiletes barrilito</v>
          </cell>
          <cell r="B28" t="str">
            <v>unidad</v>
          </cell>
          <cell r="C28">
            <v>2.2000000000000002</v>
          </cell>
          <cell r="D28" t="str">
            <v>BIEN</v>
          </cell>
        </row>
        <row r="29">
          <cell r="A29" t="str">
            <v>Folders tamaño oficio de 8 cm. Kores</v>
          </cell>
          <cell r="B29" t="str">
            <v>Unidad</v>
          </cell>
          <cell r="C29">
            <v>4</v>
          </cell>
          <cell r="D29" t="str">
            <v>BIEN</v>
          </cell>
        </row>
        <row r="30">
          <cell r="A30" t="str">
            <v>Manecillas grandes</v>
          </cell>
          <cell r="B30" t="str">
            <v>caja</v>
          </cell>
          <cell r="C30">
            <v>1.2</v>
          </cell>
          <cell r="D30" t="str">
            <v>BIEN</v>
          </cell>
        </row>
        <row r="31">
          <cell r="A31" t="str">
            <v>Marcadores de tiza líquida</v>
          </cell>
          <cell r="B31" t="str">
            <v>unidad</v>
          </cell>
          <cell r="C31">
            <v>0.85</v>
          </cell>
          <cell r="D31" t="str">
            <v>BIEN</v>
          </cell>
        </row>
        <row r="32">
          <cell r="A32" t="str">
            <v>Marcadores para CD</v>
          </cell>
          <cell r="B32" t="str">
            <v>Unidad</v>
          </cell>
          <cell r="C32">
            <v>1</v>
          </cell>
          <cell r="D32" t="str">
            <v>BIEN</v>
          </cell>
        </row>
        <row r="33">
          <cell r="A33" t="str">
            <v>Marcadores para pizarra acrílica azul</v>
          </cell>
          <cell r="B33" t="str">
            <v>Unidad</v>
          </cell>
          <cell r="C33">
            <v>1</v>
          </cell>
          <cell r="D33" t="str">
            <v>BIEN</v>
          </cell>
        </row>
        <row r="34">
          <cell r="A34" t="str">
            <v>Marcadores para pizarra acrílica negro</v>
          </cell>
          <cell r="B34" t="str">
            <v>Unidad</v>
          </cell>
          <cell r="C34">
            <v>1</v>
          </cell>
          <cell r="D34" t="str">
            <v>BIEN</v>
          </cell>
        </row>
        <row r="35">
          <cell r="A35" t="str">
            <v>Marcadores para pizarra acrílica rojo</v>
          </cell>
          <cell r="B35" t="str">
            <v>Unidad</v>
          </cell>
          <cell r="C35">
            <v>1</v>
          </cell>
          <cell r="D35" t="str">
            <v>BIEN</v>
          </cell>
        </row>
        <row r="36">
          <cell r="A36" t="str">
            <v>Marcadores para pizarra acrílica verde</v>
          </cell>
          <cell r="B36" t="str">
            <v>Unidad</v>
          </cell>
          <cell r="C36">
            <v>1</v>
          </cell>
          <cell r="D36" t="str">
            <v>BIEN</v>
          </cell>
        </row>
        <row r="37">
          <cell r="A37" t="str">
            <v>Marcadores permanentes color azul</v>
          </cell>
          <cell r="B37" t="str">
            <v>Unidad</v>
          </cell>
          <cell r="C37">
            <v>0.5</v>
          </cell>
          <cell r="D37" t="str">
            <v>BIEN</v>
          </cell>
        </row>
        <row r="38">
          <cell r="A38" t="str">
            <v>Notas adhesivas</v>
          </cell>
          <cell r="B38" t="str">
            <v>Unidad</v>
          </cell>
          <cell r="C38">
            <v>1</v>
          </cell>
          <cell r="D38" t="str">
            <v>BIEN</v>
          </cell>
        </row>
        <row r="39">
          <cell r="A39" t="str">
            <v>Notas Adhesivas varios tamaños y colores</v>
          </cell>
          <cell r="B39" t="str">
            <v>Unidad</v>
          </cell>
          <cell r="C39">
            <v>0.85</v>
          </cell>
          <cell r="D39" t="str">
            <v>BIEN</v>
          </cell>
        </row>
        <row r="40">
          <cell r="A40" t="str">
            <v>Papel A4</v>
          </cell>
          <cell r="B40" t="str">
            <v>Resma</v>
          </cell>
          <cell r="C40">
            <v>4.08</v>
          </cell>
          <cell r="D40" t="str">
            <v>BIEN</v>
          </cell>
        </row>
        <row r="41">
          <cell r="A41" t="str">
            <v>Pendrive de 16 GB</v>
          </cell>
          <cell r="B41" t="str">
            <v>Unidad</v>
          </cell>
          <cell r="C41">
            <v>16</v>
          </cell>
          <cell r="D41" t="str">
            <v>BIEN</v>
          </cell>
        </row>
        <row r="42">
          <cell r="A42" t="str">
            <v>Resaltadores</v>
          </cell>
          <cell r="B42" t="str">
            <v>Caja</v>
          </cell>
          <cell r="C42">
            <v>2</v>
          </cell>
          <cell r="D42" t="str">
            <v>BIEN</v>
          </cell>
        </row>
        <row r="43">
          <cell r="A43" t="str">
            <v xml:space="preserve">Resaltadores Amarillo fosforecente </v>
          </cell>
          <cell r="B43" t="str">
            <v>unidad</v>
          </cell>
          <cell r="C43">
            <v>2</v>
          </cell>
          <cell r="D43" t="str">
            <v>BIEN</v>
          </cell>
        </row>
        <row r="44">
          <cell r="A44" t="str">
            <v>Tijera</v>
          </cell>
          <cell r="B44" t="str">
            <v>Unidad</v>
          </cell>
          <cell r="C44">
            <v>6</v>
          </cell>
          <cell r="D44" t="str">
            <v>BIEN</v>
          </cell>
        </row>
        <row r="45">
          <cell r="A45" t="str">
            <v>Tiza Liquida</v>
          </cell>
          <cell r="B45" t="str">
            <v>Caja</v>
          </cell>
          <cell r="C45">
            <v>4.5</v>
          </cell>
          <cell r="D45" t="str">
            <v>BIEN</v>
          </cell>
        </row>
        <row r="48">
          <cell r="A48" t="str">
            <v>Archivador aéreo</v>
          </cell>
          <cell r="B48" t="str">
            <v>Unidad</v>
          </cell>
          <cell r="C48">
            <v>200</v>
          </cell>
          <cell r="D48" t="str">
            <v>BIEN</v>
          </cell>
        </row>
        <row r="49">
          <cell r="A49" t="str">
            <v>Archivador de dos cuerpos</v>
          </cell>
          <cell r="B49" t="str">
            <v>unidad</v>
          </cell>
          <cell r="C49">
            <v>300</v>
          </cell>
          <cell r="D49" t="str">
            <v>BIEN</v>
          </cell>
        </row>
        <row r="50">
          <cell r="A50" t="str">
            <v>Archivador metálico aéreo negro con puerta ovalada de 80 cm. De alto x 120 cm. Ancho x 50 cm de profundidad.</v>
          </cell>
          <cell r="B50" t="str">
            <v>unidad</v>
          </cell>
          <cell r="C50">
            <v>280</v>
          </cell>
          <cell r="D50" t="str">
            <v>BIEN</v>
          </cell>
        </row>
        <row r="51">
          <cell r="A51" t="str">
            <v>Archivador metánico negro de 3 servicios con puertas de vidrio y seguro, en la parte inferior puertas de metal de 1,90 X 1,10 X 50</v>
          </cell>
          <cell r="B51" t="str">
            <v>unidad</v>
          </cell>
          <cell r="C51">
            <v>400</v>
          </cell>
          <cell r="D51" t="str">
            <v>BIEN</v>
          </cell>
        </row>
        <row r="52">
          <cell r="A52" t="str">
            <v>Escritorio Ejecutivo</v>
          </cell>
          <cell r="B52" t="str">
            <v>Unidad</v>
          </cell>
          <cell r="C52">
            <v>500</v>
          </cell>
          <cell r="D52" t="str">
            <v>BIEN</v>
          </cell>
        </row>
        <row r="53">
          <cell r="A53" t="str">
            <v>Organizador de escritorio</v>
          </cell>
          <cell r="B53" t="str">
            <v>unidad</v>
          </cell>
          <cell r="C53">
            <v>20</v>
          </cell>
          <cell r="D53" t="str">
            <v>BIEN</v>
          </cell>
        </row>
        <row r="54">
          <cell r="A54" t="str">
            <v>Papelera metálica 2 pisos color negro</v>
          </cell>
          <cell r="B54" t="str">
            <v>Unidad</v>
          </cell>
          <cell r="C54">
            <v>15</v>
          </cell>
          <cell r="D54" t="str">
            <v>BIEN</v>
          </cell>
        </row>
        <row r="55">
          <cell r="A55" t="str">
            <v>Silla ejecutiva ergonómica anatomica</v>
          </cell>
          <cell r="B55" t="str">
            <v>Unidad</v>
          </cell>
          <cell r="C55">
            <v>80</v>
          </cell>
          <cell r="D55" t="str">
            <v>BIEN</v>
          </cell>
        </row>
        <row r="56">
          <cell r="A56" t="str">
            <v>Silla para secretaria</v>
          </cell>
          <cell r="B56" t="str">
            <v>Unidad</v>
          </cell>
          <cell r="C56">
            <v>100</v>
          </cell>
          <cell r="D56" t="str">
            <v>BIEN</v>
          </cell>
        </row>
        <row r="57">
          <cell r="A57" t="str">
            <v>Vitrina</v>
          </cell>
          <cell r="B57" t="str">
            <v>Unidad</v>
          </cell>
          <cell r="C57">
            <v>1300</v>
          </cell>
          <cell r="D57" t="str">
            <v>BIEN</v>
          </cell>
        </row>
        <row r="60">
          <cell r="A60" t="str">
            <v>Computadora de escritorio</v>
          </cell>
          <cell r="B60" t="str">
            <v>Unidad</v>
          </cell>
          <cell r="C60">
            <v>2200</v>
          </cell>
          <cell r="D60" t="str">
            <v>BIEN</v>
          </cell>
        </row>
        <row r="61">
          <cell r="A61" t="str">
            <v>Computadora HP ENVY Recline TouchSmart 23 all in one PC i7 nVidia 1GB Video Full HD táctil 16GB ram</v>
          </cell>
          <cell r="B61" t="str">
            <v>Unidad</v>
          </cell>
          <cell r="C61">
            <v>1700</v>
          </cell>
          <cell r="D61" t="str">
            <v>BIEN</v>
          </cell>
        </row>
        <row r="62">
          <cell r="A62" t="str">
            <v>Equipos de telecomunicaciones</v>
          </cell>
          <cell r="B62" t="str">
            <v>Unidad</v>
          </cell>
          <cell r="C62">
            <v>3000</v>
          </cell>
          <cell r="D62" t="str">
            <v>BIEN</v>
          </cell>
        </row>
        <row r="63">
          <cell r="A63" t="str">
            <v>Equipos electronicos</v>
          </cell>
          <cell r="B63" t="str">
            <v>Unidad</v>
          </cell>
          <cell r="C63">
            <v>3000</v>
          </cell>
          <cell r="D63" t="str">
            <v>BIEN</v>
          </cell>
        </row>
        <row r="64">
          <cell r="A64" t="str">
            <v xml:space="preserve">Impresora </v>
          </cell>
          <cell r="B64" t="str">
            <v>Unidad</v>
          </cell>
          <cell r="C64">
            <v>2000</v>
          </cell>
          <cell r="D64" t="str">
            <v>BIEN</v>
          </cell>
        </row>
        <row r="65">
          <cell r="A65" t="str">
            <v>Impresora EPSON L555</v>
          </cell>
          <cell r="B65" t="str">
            <v>Unidad</v>
          </cell>
          <cell r="C65">
            <v>730</v>
          </cell>
          <cell r="D65" t="str">
            <v>BIEN</v>
          </cell>
        </row>
        <row r="66">
          <cell r="A66" t="str">
            <v>Laptop, Intel Corel 7</v>
          </cell>
          <cell r="B66" t="str">
            <v>unidad</v>
          </cell>
          <cell r="C66">
            <v>1100</v>
          </cell>
          <cell r="D66" t="str">
            <v>BIEN</v>
          </cell>
        </row>
        <row r="67">
          <cell r="A67" t="str">
            <v>Regleta electrica</v>
          </cell>
          <cell r="B67" t="str">
            <v>Unidad</v>
          </cell>
          <cell r="C67">
            <v>8</v>
          </cell>
          <cell r="D67" t="str">
            <v>BIEN</v>
          </cell>
        </row>
        <row r="68">
          <cell r="A68" t="str">
            <v>UPS</v>
          </cell>
          <cell r="B68" t="str">
            <v>Unidad</v>
          </cell>
          <cell r="C68">
            <v>100</v>
          </cell>
          <cell r="D68" t="str">
            <v>BIEN</v>
          </cell>
        </row>
        <row r="71">
          <cell r="A71" t="str">
            <v>Contenedor de residuos</v>
          </cell>
          <cell r="B71" t="str">
            <v>Unidad</v>
          </cell>
          <cell r="C71">
            <v>30</v>
          </cell>
          <cell r="D71" t="str">
            <v>BIEN</v>
          </cell>
        </row>
        <row r="72">
          <cell r="A72" t="str">
            <v>Repuesto Impresora</v>
          </cell>
          <cell r="B72" t="str">
            <v>Unidad</v>
          </cell>
          <cell r="C72">
            <v>120</v>
          </cell>
          <cell r="D72" t="str">
            <v>BIEN</v>
          </cell>
        </row>
        <row r="73">
          <cell r="A73" t="str">
            <v>Repuesto Impresora Fusor</v>
          </cell>
          <cell r="B73" t="str">
            <v>Unidad</v>
          </cell>
          <cell r="C73">
            <v>120</v>
          </cell>
          <cell r="D73" t="str">
            <v>BIEN</v>
          </cell>
        </row>
        <row r="74">
          <cell r="A74" t="str">
            <v>Tinta  Epson T6641 negra para impresora L355</v>
          </cell>
          <cell r="B74" t="str">
            <v>unidad</v>
          </cell>
          <cell r="C74">
            <v>12</v>
          </cell>
          <cell r="D74" t="str">
            <v>BIEN</v>
          </cell>
        </row>
        <row r="75">
          <cell r="A75" t="str">
            <v>Tinta  Epson T6642 cian para impresora L355</v>
          </cell>
          <cell r="B75" t="str">
            <v>unidad</v>
          </cell>
          <cell r="C75">
            <v>12</v>
          </cell>
          <cell r="D75" t="str">
            <v>BIEN</v>
          </cell>
        </row>
        <row r="76">
          <cell r="A76" t="str">
            <v>Tinta  Epson T6643 magenta para impresora L355</v>
          </cell>
          <cell r="B76" t="str">
            <v>unidad</v>
          </cell>
          <cell r="C76">
            <v>12</v>
          </cell>
          <cell r="D76" t="str">
            <v>BIEN</v>
          </cell>
        </row>
        <row r="77">
          <cell r="A77" t="str">
            <v>Tinta  Epson T6644 amarillo para impresora L355</v>
          </cell>
          <cell r="B77" t="str">
            <v>unidad</v>
          </cell>
          <cell r="C77">
            <v>12</v>
          </cell>
          <cell r="D77" t="str">
            <v>BIEN</v>
          </cell>
        </row>
        <row r="78">
          <cell r="A78" t="str">
            <v>Tinta impresora HP Deskjet (negro y color)</v>
          </cell>
          <cell r="B78" t="str">
            <v>Pares</v>
          </cell>
          <cell r="C78">
            <v>70</v>
          </cell>
          <cell r="D78" t="str">
            <v>BIEN</v>
          </cell>
        </row>
        <row r="79">
          <cell r="A79" t="str">
            <v xml:space="preserve">Tinta para impresora EPSON L555 </v>
          </cell>
          <cell r="B79" t="str">
            <v>Unidad</v>
          </cell>
          <cell r="C79">
            <v>100</v>
          </cell>
          <cell r="D79" t="str">
            <v>BIEN</v>
          </cell>
        </row>
        <row r="80">
          <cell r="A80" t="str">
            <v>Tóner impresora EPSON tinta continua</v>
          </cell>
          <cell r="B80" t="str">
            <v>Unidad</v>
          </cell>
          <cell r="C80">
            <v>20</v>
          </cell>
          <cell r="D80" t="str">
            <v>BIEN</v>
          </cell>
        </row>
        <row r="81">
          <cell r="A81" t="str">
            <v xml:space="preserve">Tóner impresora Xerox </v>
          </cell>
          <cell r="B81" t="str">
            <v>Unidad</v>
          </cell>
          <cell r="C81">
            <v>100</v>
          </cell>
          <cell r="D81" t="str">
            <v>BIEN</v>
          </cell>
        </row>
        <row r="84">
          <cell r="A84" t="str">
            <v>Ambiental eléctrico con dispensador</v>
          </cell>
          <cell r="B84" t="str">
            <v>Unidad</v>
          </cell>
          <cell r="C84">
            <v>4</v>
          </cell>
          <cell r="D84" t="str">
            <v>BIEN</v>
          </cell>
        </row>
        <row r="85">
          <cell r="A85" t="str">
            <v>Ambiental en spray</v>
          </cell>
          <cell r="B85" t="str">
            <v>Unidad</v>
          </cell>
          <cell r="C85">
            <v>3</v>
          </cell>
          <cell r="D85" t="str">
            <v>BIEN</v>
          </cell>
        </row>
        <row r="86">
          <cell r="A86" t="str">
            <v>Cloro</v>
          </cell>
          <cell r="B86" t="str">
            <v>Galones</v>
          </cell>
          <cell r="C86">
            <v>3</v>
          </cell>
          <cell r="D86" t="str">
            <v>BIEN</v>
          </cell>
        </row>
        <row r="87">
          <cell r="A87" t="str">
            <v>Desinfectante ambiental</v>
          </cell>
          <cell r="B87" t="str">
            <v>Galones</v>
          </cell>
          <cell r="C87">
            <v>4.5</v>
          </cell>
          <cell r="D87" t="str">
            <v>BIEN</v>
          </cell>
        </row>
        <row r="88">
          <cell r="A88" t="str">
            <v>Dispensador de jabón</v>
          </cell>
          <cell r="B88" t="str">
            <v>Unidad</v>
          </cell>
          <cell r="C88">
            <v>10</v>
          </cell>
          <cell r="D88" t="str">
            <v>BIEN</v>
          </cell>
        </row>
        <row r="89">
          <cell r="A89" t="str">
            <v>Fundas de basura</v>
          </cell>
          <cell r="B89" t="str">
            <v>Unidad</v>
          </cell>
          <cell r="C89">
            <v>5</v>
          </cell>
          <cell r="D89" t="str">
            <v>BIEN</v>
          </cell>
        </row>
        <row r="90">
          <cell r="A90" t="str">
            <v>Insecticidas</v>
          </cell>
          <cell r="B90" t="str">
            <v>Unidad</v>
          </cell>
          <cell r="C90">
            <v>3.3</v>
          </cell>
          <cell r="D90" t="str">
            <v>BIEN</v>
          </cell>
        </row>
        <row r="91">
          <cell r="A91" t="str">
            <v>Jabón liquido</v>
          </cell>
          <cell r="B91" t="str">
            <v>Unidad</v>
          </cell>
          <cell r="C91">
            <v>5</v>
          </cell>
          <cell r="D91" t="str">
            <v>BIEN</v>
          </cell>
        </row>
        <row r="92">
          <cell r="A92" t="str">
            <v>Limpiador en spray para computadora</v>
          </cell>
          <cell r="B92" t="str">
            <v>unidad</v>
          </cell>
          <cell r="C92">
            <v>6</v>
          </cell>
          <cell r="D92" t="str">
            <v>BIEN</v>
          </cell>
        </row>
        <row r="93">
          <cell r="A93" t="str">
            <v>Recogedor de basura</v>
          </cell>
          <cell r="B93" t="str">
            <v>Unidad</v>
          </cell>
          <cell r="C93">
            <v>2</v>
          </cell>
          <cell r="D93" t="str">
            <v>BIEN</v>
          </cell>
        </row>
        <row r="94">
          <cell r="A94" t="str">
            <v>Tacho de Basura</v>
          </cell>
          <cell r="B94" t="str">
            <v>Unidad</v>
          </cell>
          <cell r="C94">
            <v>15</v>
          </cell>
          <cell r="D94" t="str">
            <v>BIEN</v>
          </cell>
        </row>
        <row r="97">
          <cell r="A97" t="str">
            <v>ACCESORIOS PARA  EL  EQUIPO  TRIAXIAL</v>
          </cell>
          <cell r="B97" t="str">
            <v>Juego</v>
          </cell>
          <cell r="C97">
            <v>500</v>
          </cell>
          <cell r="D97" t="str">
            <v>BIEN</v>
          </cell>
        </row>
        <row r="98">
          <cell r="A98" t="str">
            <v>Accesorios para Picnometros</v>
          </cell>
          <cell r="B98" t="str">
            <v>Unidad</v>
          </cell>
          <cell r="C98">
            <v>2500</v>
          </cell>
          <cell r="D98" t="str">
            <v>BIEN</v>
          </cell>
        </row>
        <row r="99">
          <cell r="A99" t="str">
            <v>APARATO  DE  ENSAYO  DE CLEVELAND 230 V MONOFASICO CODIGO ( 81-B0130/C)</v>
          </cell>
          <cell r="B99" t="str">
            <v>Unidad</v>
          </cell>
          <cell r="C99">
            <v>2500</v>
          </cell>
          <cell r="D99" t="str">
            <v>BIEN</v>
          </cell>
        </row>
        <row r="100">
          <cell r="A100" t="str">
            <v>APARATO DE LIMITE LIQUIDO, MANUALES (22-T00317E)</v>
          </cell>
          <cell r="B100" t="str">
            <v>Unidad</v>
          </cell>
          <cell r="C100">
            <v>1200</v>
          </cell>
          <cell r="D100" t="str">
            <v>BIEN</v>
          </cell>
        </row>
        <row r="101">
          <cell r="A101" t="str">
            <v>APARATO DE LIMITE LIQUIDO, MAQUINA MOTORIZADA CODIGO (22-T0030/E)</v>
          </cell>
          <cell r="B101" t="str">
            <v>Unidad</v>
          </cell>
          <cell r="C101">
            <v>1300</v>
          </cell>
          <cell r="D101" t="str">
            <v>BIEN</v>
          </cell>
        </row>
        <row r="102">
          <cell r="A102" t="str">
            <v>BAÑO MARIA  DE  CIRCULACION DITAL CON CONTROL POR  TERMOSTATO  PARA  ENSAYOS  DE PENETRACION</v>
          </cell>
          <cell r="B102" t="str">
            <v>Unidad</v>
          </cell>
          <cell r="C102">
            <v>3000</v>
          </cell>
          <cell r="D102" t="str">
            <v>BIEN</v>
          </cell>
        </row>
        <row r="103">
          <cell r="A103" t="str">
            <v>BAÑO MARIA PARA MARSHALL ( 76-B006/B)</v>
          </cell>
          <cell r="B103" t="str">
            <v>Unidad</v>
          </cell>
          <cell r="C103">
            <v>3000</v>
          </cell>
          <cell r="D103" t="str">
            <v>BIEN</v>
          </cell>
        </row>
        <row r="104">
          <cell r="A104" t="str">
            <v>CAPSULAS  DE PORCELANA PARA  ENSAYOS  DE  LIMITES LIQUIDO LIQUIDO</v>
          </cell>
          <cell r="B104" t="str">
            <v>Unidad</v>
          </cell>
          <cell r="C104">
            <v>30</v>
          </cell>
          <cell r="D104" t="str">
            <v>BIEN</v>
          </cell>
        </row>
        <row r="105">
          <cell r="A105" t="str">
            <v>CARBURO  DE  CALCIO</v>
          </cell>
          <cell r="B105" t="str">
            <v>Unidad</v>
          </cell>
          <cell r="C105">
            <v>20</v>
          </cell>
          <cell r="D105" t="str">
            <v>BIEN</v>
          </cell>
        </row>
        <row r="106">
          <cell r="A106" t="str">
            <v>CARRETILLAS</v>
          </cell>
          <cell r="B106" t="str">
            <v>Unidad</v>
          </cell>
          <cell r="C106">
            <v>70</v>
          </cell>
          <cell r="D106" t="str">
            <v>BIEN</v>
          </cell>
        </row>
        <row r="107">
          <cell r="A107" t="str">
            <v>COMPACTADOR AUTOMATICO MARSHALL ASTM (230B-50HZ, monofàsico)  CODIGO( 76-B4212)</v>
          </cell>
          <cell r="B107" t="str">
            <v>Unidad</v>
          </cell>
          <cell r="C107">
            <v>6000</v>
          </cell>
          <cell r="D107" t="str">
            <v>BIEN</v>
          </cell>
        </row>
        <row r="108">
          <cell r="A108" t="str">
            <v>CONTADOR CLASIFICADOR DE VEHICULOS</v>
          </cell>
          <cell r="B108" t="str">
            <v>Unidad</v>
          </cell>
          <cell r="C108">
            <v>7500</v>
          </cell>
          <cell r="D108" t="str">
            <v>BIEN</v>
          </cell>
        </row>
        <row r="109">
          <cell r="A109" t="str">
            <v>CONTENEDORES  DE HUMEDAD  DE 75MM DE  DIAMETRO X 50 MM DE  FONDO  ALUMINIO</v>
          </cell>
          <cell r="B109" t="str">
            <v>Unidad</v>
          </cell>
          <cell r="C109">
            <v>15</v>
          </cell>
          <cell r="D109" t="str">
            <v>BIEN</v>
          </cell>
        </row>
        <row r="110">
          <cell r="A110" t="str">
            <v>Copiadora - impresora RICOH</v>
          </cell>
          <cell r="B110" t="str">
            <v>Unidad</v>
          </cell>
          <cell r="C110">
            <v>4500</v>
          </cell>
          <cell r="D110" t="str">
            <v>BIEN</v>
          </cell>
        </row>
        <row r="111">
          <cell r="A111" t="str">
            <v>DENSIDAD  DE CAMPO  CONO  Y PLACA + ARENA OTAWA</v>
          </cell>
          <cell r="B111" t="str">
            <v>Juego</v>
          </cell>
          <cell r="C111">
            <v>300</v>
          </cell>
          <cell r="D111" t="str">
            <v>BIEN</v>
          </cell>
        </row>
        <row r="112">
          <cell r="A112" t="str">
            <v>DESECADOR  DE VACIO DE DE  300 MM DE  DIAMETRO  CON PLACA CODIGO ( 86-D1111)</v>
          </cell>
          <cell r="B112" t="str">
            <v>Unidad</v>
          </cell>
          <cell r="C112">
            <v>80</v>
          </cell>
          <cell r="D112" t="str">
            <v>BIEN</v>
          </cell>
        </row>
        <row r="113">
          <cell r="A113" t="str">
            <v>DIAL LC - 2 0,001 mm</v>
          </cell>
          <cell r="B113" t="str">
            <v>Unidad</v>
          </cell>
          <cell r="C113">
            <v>200</v>
          </cell>
          <cell r="D113" t="str">
            <v>BIEN</v>
          </cell>
        </row>
        <row r="114">
          <cell r="A114" t="str">
            <v>DIAL LC - 8  0,0001 mm</v>
          </cell>
          <cell r="B114" t="str">
            <v>Unidad</v>
          </cell>
          <cell r="C114">
            <v>200</v>
          </cell>
          <cell r="D114" t="str">
            <v>BIEN</v>
          </cell>
        </row>
        <row r="115">
          <cell r="A115" t="str">
            <v>EMBUDOS  DE PLASTICO DE CAPACIDAD 100 - 250 - 500 - 1000  ML</v>
          </cell>
          <cell r="B115" t="str">
            <v>Unidad</v>
          </cell>
          <cell r="C115">
            <v>15</v>
          </cell>
          <cell r="D115" t="str">
            <v>BIEN</v>
          </cell>
        </row>
        <row r="116">
          <cell r="A116" t="str">
            <v>EQUIPO DE  ENSAYO MARSHALL DIGITAL DE  50 KN. CODIGO (70-T0108/E) MAS  LISTA  DE ACCESORIOS  PARA  CADA  ENSAYO TABLA  I  EN LA  PAGINA 359</v>
          </cell>
          <cell r="B116" t="str">
            <v>Unidad</v>
          </cell>
          <cell r="C116">
            <v>30000</v>
          </cell>
          <cell r="D116" t="str">
            <v>BIEN</v>
          </cell>
        </row>
        <row r="117">
          <cell r="A117" t="str">
            <v>Equipo de telecomunicaciones</v>
          </cell>
          <cell r="B117" t="str">
            <v>Unidad</v>
          </cell>
          <cell r="C117">
            <v>3000</v>
          </cell>
          <cell r="D117" t="str">
            <v>BIEN</v>
          </cell>
        </row>
        <row r="118">
          <cell r="A118" t="str">
            <v>EQUIPO PARA LABORATORIO DE FISICA</v>
          </cell>
          <cell r="B118" t="str">
            <v>Global</v>
          </cell>
          <cell r="C118">
            <v>10000</v>
          </cell>
          <cell r="D118" t="str">
            <v>BIEN</v>
          </cell>
        </row>
        <row r="119">
          <cell r="A119" t="str">
            <v>Equipo para limite de consistencia</v>
          </cell>
          <cell r="B119" t="str">
            <v>Unidad</v>
          </cell>
          <cell r="C119">
            <v>1280</v>
          </cell>
          <cell r="D119" t="str">
            <v>BIEN</v>
          </cell>
        </row>
        <row r="120">
          <cell r="A120" t="str">
            <v>Escáners para Digitalización de gran volumen</v>
          </cell>
          <cell r="B120" t="str">
            <v>Unidad</v>
          </cell>
          <cell r="C120">
            <v>1500</v>
          </cell>
          <cell r="D120" t="str">
            <v>BIEN</v>
          </cell>
        </row>
        <row r="121">
          <cell r="A121" t="str">
            <v>GUANTES DE ALGODÓN CON PALMAS DE CUERO</v>
          </cell>
          <cell r="B121" t="str">
            <v>Pares</v>
          </cell>
          <cell r="C121">
            <v>50</v>
          </cell>
          <cell r="D121" t="str">
            <v>BIEN</v>
          </cell>
        </row>
        <row r="122">
          <cell r="A122" t="str">
            <v>GUANTES RESISTENTES AL CALOR CODIGO (86-D1530)</v>
          </cell>
          <cell r="B122" t="str">
            <v>Juego</v>
          </cell>
          <cell r="C122">
            <v>30</v>
          </cell>
          <cell r="D122" t="str">
            <v>BIEN</v>
          </cell>
        </row>
        <row r="123">
          <cell r="A123" t="str">
            <v>Implementacion de laboratorio de comportamiento de materiales</v>
          </cell>
          <cell r="B123" t="str">
            <v>Unidad</v>
          </cell>
          <cell r="C123">
            <v>120000</v>
          </cell>
          <cell r="D123" t="str">
            <v>BIEN</v>
          </cell>
        </row>
        <row r="124">
          <cell r="A124" t="str">
            <v>Implementación de laboratorio de Computo Ing. Civil</v>
          </cell>
          <cell r="B124" t="str">
            <v>Global</v>
          </cell>
          <cell r="C124">
            <v>60000</v>
          </cell>
          <cell r="D124" t="str">
            <v>BIEN</v>
          </cell>
        </row>
        <row r="125">
          <cell r="A125" t="str">
            <v>Implementacion de laboratorio de Computo Ing. Sistemas</v>
          </cell>
          <cell r="B125" t="str">
            <v>Global</v>
          </cell>
          <cell r="C125">
            <v>60000</v>
          </cell>
          <cell r="D125" t="str">
            <v>BIEN</v>
          </cell>
        </row>
        <row r="126">
          <cell r="A126" t="str">
            <v>Implementación de laboratorio de Fisica</v>
          </cell>
          <cell r="B126" t="str">
            <v>Unidad</v>
          </cell>
          <cell r="C126">
            <v>40000</v>
          </cell>
          <cell r="D126" t="str">
            <v>BIEN</v>
          </cell>
        </row>
        <row r="127">
          <cell r="A127" t="str">
            <v>Implementos de laboratorio de fisica</v>
          </cell>
          <cell r="B127" t="str">
            <v>Unidad</v>
          </cell>
          <cell r="C127">
            <v>100</v>
          </cell>
          <cell r="D127" t="str">
            <v>BIEN</v>
          </cell>
        </row>
        <row r="128">
          <cell r="A128" t="str">
            <v>JUEGO  DE HERRAMIENTAS</v>
          </cell>
          <cell r="B128" t="str">
            <v>Unidad</v>
          </cell>
          <cell r="C128">
            <v>300</v>
          </cell>
          <cell r="D128" t="str">
            <v>BIEN</v>
          </cell>
        </row>
        <row r="129">
          <cell r="A129" t="str">
            <v>JUEGO  DE HERRAMIENTAS</v>
          </cell>
          <cell r="B129" t="str">
            <v>Unidad</v>
          </cell>
          <cell r="C129">
            <v>300</v>
          </cell>
          <cell r="D129" t="str">
            <v>BIEN</v>
          </cell>
        </row>
        <row r="130">
          <cell r="A130" t="str">
            <v>JUEGO  PARA  LIMITE  DE  CONTRACCION  CODIGO ( 22-T0035)</v>
          </cell>
          <cell r="B130" t="str">
            <v>Juego</v>
          </cell>
          <cell r="C130">
            <v>1200</v>
          </cell>
          <cell r="D130" t="str">
            <v>BIEN</v>
          </cell>
        </row>
        <row r="131">
          <cell r="A131" t="str">
            <v>Juego completo para ensayo CBR, (moldes) con todos los accesorios</v>
          </cell>
          <cell r="B131" t="str">
            <v>Unidad</v>
          </cell>
          <cell r="C131">
            <v>1500</v>
          </cell>
          <cell r="D131" t="str">
            <v>BIEN</v>
          </cell>
        </row>
        <row r="132">
          <cell r="A132" t="str">
            <v>LAMPAS</v>
          </cell>
          <cell r="B132" t="str">
            <v>Unidad</v>
          </cell>
          <cell r="C132">
            <v>12</v>
          </cell>
          <cell r="D132" t="str">
            <v>BIEN</v>
          </cell>
        </row>
        <row r="133">
          <cell r="A133" t="str">
            <v>LLAVES  DE TUBO  DE  DIAMETRO  DE 5 MM  -  22 MM</v>
          </cell>
          <cell r="B133" t="str">
            <v>Unidad</v>
          </cell>
          <cell r="C133">
            <v>100</v>
          </cell>
          <cell r="D133" t="str">
            <v>BIEN</v>
          </cell>
        </row>
        <row r="134">
          <cell r="A134" t="str">
            <v>MAQUINA  DE  ABRASION  DE LOS  ANGELES</v>
          </cell>
          <cell r="B134" t="str">
            <v>Unidad</v>
          </cell>
          <cell r="C134">
            <v>30000</v>
          </cell>
          <cell r="D134" t="str">
            <v>BIEN</v>
          </cell>
        </row>
        <row r="135">
          <cell r="A135" t="str">
            <v>Maquina de los Angeles para ensayo de Abrasión</v>
          </cell>
          <cell r="B135" t="str">
            <v>Unidad</v>
          </cell>
          <cell r="C135">
            <v>30000</v>
          </cell>
          <cell r="D135" t="str">
            <v>BIEN</v>
          </cell>
        </row>
        <row r="136">
          <cell r="A136" t="str">
            <v>Máquina para ensayo CBR, capacidad 10000 libras</v>
          </cell>
          <cell r="B136" t="str">
            <v>Unidad</v>
          </cell>
          <cell r="C136">
            <v>6500</v>
          </cell>
          <cell r="D136" t="str">
            <v>BIEN</v>
          </cell>
        </row>
        <row r="137">
          <cell r="A137" t="str">
            <v>Máquina para ensayo triaxial. Sistema triaxial DYNATRIAX</v>
          </cell>
          <cell r="B137" t="str">
            <v>Unidad</v>
          </cell>
          <cell r="C137">
            <v>70000</v>
          </cell>
          <cell r="D137" t="str">
            <v>BIEN</v>
          </cell>
        </row>
        <row r="138">
          <cell r="A138" t="str">
            <v>MARTILLOS  DE  COMPACTACION  MODIFICADO T-180</v>
          </cell>
          <cell r="B138" t="str">
            <v>Unidad</v>
          </cell>
          <cell r="C138">
            <v>150</v>
          </cell>
          <cell r="D138" t="str">
            <v>BIEN</v>
          </cell>
        </row>
        <row r="139">
          <cell r="A139" t="str">
            <v>MATRAZ DE CHAPMAN DE CAPACIDAD  DE 450 ML</v>
          </cell>
          <cell r="B139" t="str">
            <v>Unidad</v>
          </cell>
          <cell r="C139">
            <v>370</v>
          </cell>
          <cell r="D139" t="str">
            <v>BIEN</v>
          </cell>
        </row>
        <row r="140">
          <cell r="A140" t="str">
            <v>MATRAZ DE LECHATELIER DE 250 ml</v>
          </cell>
          <cell r="B140" t="str">
            <v>Unidad</v>
          </cell>
          <cell r="C140">
            <v>300</v>
          </cell>
          <cell r="D140" t="str">
            <v>BIEN</v>
          </cell>
        </row>
        <row r="141">
          <cell r="A141" t="str">
            <v>MEDIDOR DE FORMA  DE  ARIDOS</v>
          </cell>
          <cell r="B141" t="str">
            <v>Unidad</v>
          </cell>
          <cell r="C141">
            <v>80</v>
          </cell>
          <cell r="D141" t="str">
            <v>BIEN</v>
          </cell>
        </row>
        <row r="142">
          <cell r="A142" t="str">
            <v>MOLDE DE COMPACTACION STANDARD, DE 4 " DE  DIAMETRO PLACA BASE, CUERPO DEL MOLDE, COLLAR DE LLENADO CODIGO( 76-B0057/A)</v>
          </cell>
          <cell r="B142" t="str">
            <v>Unidad</v>
          </cell>
          <cell r="C142">
            <v>150</v>
          </cell>
          <cell r="D142" t="str">
            <v>BIEN</v>
          </cell>
        </row>
        <row r="143">
          <cell r="A143" t="str">
            <v>MOLDES  DE CONTRACCION LINEAL</v>
          </cell>
          <cell r="B143" t="str">
            <v>Moldes</v>
          </cell>
          <cell r="C143">
            <v>50</v>
          </cell>
          <cell r="D143" t="str">
            <v>BIEN</v>
          </cell>
        </row>
        <row r="144">
          <cell r="A144" t="str">
            <v>MOLDES  PARA ENSAYO DE CBR  CON  SUS  ACCESORIOS</v>
          </cell>
          <cell r="B144" t="str">
            <v>Juego</v>
          </cell>
          <cell r="C144">
            <v>854</v>
          </cell>
          <cell r="D144" t="str">
            <v>BIEN</v>
          </cell>
        </row>
        <row r="145">
          <cell r="A145" t="str">
            <v>MOLDES DE PROCTOR  DE 4 "    CON  COLLARIN</v>
          </cell>
          <cell r="B145" t="str">
            <v>Unidad</v>
          </cell>
          <cell r="C145">
            <v>150</v>
          </cell>
          <cell r="D145" t="str">
            <v>BIEN</v>
          </cell>
        </row>
        <row r="146">
          <cell r="A146" t="str">
            <v>MOLDES DE PROCTOR DE 6"  CON  COLLARIN</v>
          </cell>
          <cell r="B146" t="str">
            <v>Unidad</v>
          </cell>
          <cell r="C146">
            <v>180</v>
          </cell>
          <cell r="D146" t="str">
            <v>BIEN</v>
          </cell>
        </row>
        <row r="147">
          <cell r="A147" t="str">
            <v>PENETROMETRO AUTOMATICO ELECTRONICO  230 V. CODIGO ( 81-B0103/A)</v>
          </cell>
          <cell r="B147" t="str">
            <v>Unidad</v>
          </cell>
          <cell r="C147">
            <v>2500</v>
          </cell>
          <cell r="D147" t="str">
            <v>BIEN</v>
          </cell>
        </row>
        <row r="148">
          <cell r="A148" t="str">
            <v>PERFORADORA  DE 30 MTS</v>
          </cell>
          <cell r="B148" t="str">
            <v>Unidad</v>
          </cell>
          <cell r="C148">
            <v>35000</v>
          </cell>
          <cell r="D148" t="str">
            <v>BIEN</v>
          </cell>
        </row>
        <row r="149">
          <cell r="A149" t="str">
            <v>Permeámetro de carga variable y constante</v>
          </cell>
          <cell r="B149" t="str">
            <v>Unidad</v>
          </cell>
          <cell r="C149">
            <v>3652.4</v>
          </cell>
          <cell r="D149" t="str">
            <v>BIEN</v>
          </cell>
        </row>
        <row r="150">
          <cell r="A150" t="str">
            <v>PICNOMETRO DE VACIO DE ALTA RESISTENCIA,10.000 ML DE CAPACIDAD  CODIGO (75-D1122), DESAIREADOR POR  VIBRACION ELECTROMEGNETICA 110 V, SOLO  BOMBA  DE VACIOS , TUBO  DE  GOMA  DE 6,5 MM  DE  DIAMETRO  INTERIOR  x 16,5 MM DE  DIAMETRO  EXTERIOR</v>
          </cell>
          <cell r="B150" t="str">
            <v>Unidad</v>
          </cell>
          <cell r="C150">
            <v>3500</v>
          </cell>
          <cell r="D150" t="str">
            <v>BIEN</v>
          </cell>
        </row>
        <row r="151">
          <cell r="A151" t="str">
            <v>PICNOMETROS - BOTELLAS DE  DENSIDAD RELATIVA DE HUBBARD-CARMICK DE 25 ML  DE CAPACIDAD</v>
          </cell>
          <cell r="B151" t="str">
            <v>Unidad</v>
          </cell>
          <cell r="C151">
            <v>200</v>
          </cell>
          <cell r="D151" t="str">
            <v>BIEN</v>
          </cell>
        </row>
        <row r="152">
          <cell r="A152" t="str">
            <v>PRENSA  PARA APRETAR HIERRO DE DIAMETRO DE 14 mm</v>
          </cell>
          <cell r="B152" t="str">
            <v>Unidad</v>
          </cell>
          <cell r="C152">
            <v>200</v>
          </cell>
          <cell r="D152" t="str">
            <v>BIEN</v>
          </cell>
        </row>
        <row r="153">
          <cell r="A153" t="str">
            <v>Prensa Marshall (4500 kg) de 110 v, incluidos los accesorios</v>
          </cell>
          <cell r="B153" t="str">
            <v>Unidad</v>
          </cell>
          <cell r="C153">
            <v>9325</v>
          </cell>
          <cell r="D153" t="str">
            <v>BIEN</v>
          </cell>
        </row>
        <row r="154">
          <cell r="A154" t="str">
            <v>Proyecto integracion al sistema de gestion institucional (laptos)</v>
          </cell>
          <cell r="B154" t="str">
            <v>Global</v>
          </cell>
          <cell r="C154">
            <v>62</v>
          </cell>
          <cell r="D154" t="str">
            <v>BIEN</v>
          </cell>
        </row>
        <row r="155">
          <cell r="A155" t="str">
            <v>Proyector</v>
          </cell>
          <cell r="B155" t="str">
            <v>Unidad</v>
          </cell>
          <cell r="C155">
            <v>1000</v>
          </cell>
          <cell r="D155" t="str">
            <v>BIEN</v>
          </cell>
        </row>
        <row r="156">
          <cell r="A156" t="str">
            <v>Proyectores, marca EPSON</v>
          </cell>
          <cell r="B156" t="str">
            <v>Unidad</v>
          </cell>
          <cell r="C156">
            <v>1000</v>
          </cell>
          <cell r="D156" t="str">
            <v>BIEN</v>
          </cell>
        </row>
        <row r="157">
          <cell r="A157" t="str">
            <v xml:space="preserve">RANURADORES CURVOS </v>
          </cell>
          <cell r="B157" t="str">
            <v>Unidad</v>
          </cell>
          <cell r="C157">
            <v>46</v>
          </cell>
          <cell r="D157" t="str">
            <v>BIEN</v>
          </cell>
        </row>
        <row r="158">
          <cell r="A158" t="str">
            <v>RECIPIENTE  METALICO  PARA  PREPARACION DE MEZCLAS  ASFALTICAS  CON UN CALENTADOR  DE GAS</v>
          </cell>
          <cell r="B158" t="str">
            <v>Unidad</v>
          </cell>
          <cell r="C158">
            <v>1000</v>
          </cell>
          <cell r="D158" t="str">
            <v>BIEN</v>
          </cell>
        </row>
        <row r="159">
          <cell r="A159" t="str">
            <v>SISTEMA  DE COMPRESION Y MODULO DE  ELASTICIDAD DE HORMIGON</v>
          </cell>
          <cell r="B159" t="str">
            <v>Unidad</v>
          </cell>
          <cell r="C159">
            <v>26325.119999999999</v>
          </cell>
          <cell r="D159" t="str">
            <v>BIEN</v>
          </cell>
        </row>
        <row r="160">
          <cell r="A160" t="str">
            <v>SISTEMA  PARA  ENSAYOS TRIAXIALES DINAMICOS EN  SUELOS  CONTROLADOS AUTOMATICAMENTE MEDIANTE  COMPUTADORA CON DOBLE ACTUADOR DE +/- 14 KN CAPACIDADD 50 KN</v>
          </cell>
          <cell r="B160" t="str">
            <v>Unidad</v>
          </cell>
          <cell r="C160">
            <v>96928</v>
          </cell>
          <cell r="D160" t="str">
            <v>BIEN</v>
          </cell>
        </row>
        <row r="161">
          <cell r="A161" t="str">
            <v>TAMICES N º 4 ,8,10,12,20,30,40,50,,100</v>
          </cell>
          <cell r="B161" t="str">
            <v>Juego</v>
          </cell>
          <cell r="C161">
            <v>1000</v>
          </cell>
          <cell r="D161" t="str">
            <v>BIEN</v>
          </cell>
        </row>
        <row r="162">
          <cell r="A162" t="str">
            <v>TAMICES Nº 200</v>
          </cell>
          <cell r="B162" t="str">
            <v>Unidad</v>
          </cell>
          <cell r="C162">
            <v>180</v>
          </cell>
          <cell r="D162" t="str">
            <v>BIEN</v>
          </cell>
        </row>
        <row r="163">
          <cell r="A163" t="str">
            <v>TAMIZADORA  ELECTRICA  DE  DIAMETROS  DE 8" CON  DESPLAZAMIENTO</v>
          </cell>
          <cell r="B163" t="str">
            <v>Unidad</v>
          </cell>
          <cell r="C163">
            <v>1700</v>
          </cell>
          <cell r="D163" t="str">
            <v>BIEN</v>
          </cell>
        </row>
        <row r="164">
          <cell r="A164" t="str">
            <v>TERMOMETRO - HIGROMETRO PORTATIL</v>
          </cell>
          <cell r="B164" t="str">
            <v>Unidad</v>
          </cell>
          <cell r="C164">
            <v>285</v>
          </cell>
          <cell r="D164" t="str">
            <v>BIEN</v>
          </cell>
        </row>
        <row r="165">
          <cell r="A165" t="str">
            <v>TERMOMETROS DE  CUADRANTE 0-60  0-100  0-200  0- 260 ºc</v>
          </cell>
          <cell r="B165" t="str">
            <v>Unidad</v>
          </cell>
          <cell r="C165">
            <v>40</v>
          </cell>
          <cell r="D165" t="str">
            <v>BIEN</v>
          </cell>
        </row>
        <row r="166">
          <cell r="A166" t="str">
            <v>Termómetros tipo reloj para muestras de asfalto</v>
          </cell>
          <cell r="B166" t="str">
            <v>Unidad</v>
          </cell>
          <cell r="C166">
            <v>250</v>
          </cell>
          <cell r="D166" t="str">
            <v>BIEN</v>
          </cell>
        </row>
        <row r="167">
          <cell r="A167" t="str">
            <v>TORNO TALLADOR  DE 3 - 4 CM</v>
          </cell>
          <cell r="B167" t="str">
            <v>Unidad</v>
          </cell>
          <cell r="C167">
            <v>2500</v>
          </cell>
          <cell r="D167" t="str">
            <v>BIEN</v>
          </cell>
        </row>
        <row r="168">
          <cell r="A168" t="str">
            <v>TRIPODE  PARA RELOJ  COMPARADOR CON ESCALA  DE 25 MM SUBDIVISIONES DE 0,01  MM</v>
          </cell>
          <cell r="B168" t="str">
            <v>Unidad</v>
          </cell>
          <cell r="C168">
            <v>300</v>
          </cell>
          <cell r="D168" t="str">
            <v>BIEN</v>
          </cell>
        </row>
        <row r="169">
          <cell r="A169" t="str">
            <v>VERNIER CALIPERS PIE  DE REY 0- 300MM X 0,05 MM</v>
          </cell>
          <cell r="B169" t="str">
            <v>Unidad</v>
          </cell>
          <cell r="C169">
            <v>100</v>
          </cell>
          <cell r="D169" t="str">
            <v>BIEN</v>
          </cell>
        </row>
        <row r="172">
          <cell r="A172" t="str">
            <v>Agua Potable</v>
          </cell>
          <cell r="B172" t="str">
            <v>Global</v>
          </cell>
          <cell r="C172">
            <v>7000</v>
          </cell>
          <cell r="D172" t="str">
            <v>SERVICIO</v>
          </cell>
          <cell r="E172" t="str">
            <v>530101 0000 001</v>
          </cell>
        </row>
        <row r="173">
          <cell r="A173" t="str">
            <v>Alimentos y bebidas</v>
          </cell>
          <cell r="B173" t="str">
            <v>Global</v>
          </cell>
          <cell r="C173">
            <v>1000</v>
          </cell>
          <cell r="D173" t="str">
            <v>SERVICIO</v>
          </cell>
          <cell r="E173" t="str">
            <v>530801 0000 002</v>
          </cell>
        </row>
        <row r="174">
          <cell r="A174" t="str">
            <v>Arrendamiento y licencias de uso de paquetes informáticos</v>
          </cell>
          <cell r="B174" t="str">
            <v>Global</v>
          </cell>
          <cell r="C174">
            <v>6500</v>
          </cell>
          <cell r="D174" t="str">
            <v>BIEN</v>
          </cell>
          <cell r="E174" t="str">
            <v>530702 0000 002</v>
          </cell>
        </row>
        <row r="175">
          <cell r="A175" t="str">
            <v>Consultoría Asesoría e Investigación Especializada</v>
          </cell>
          <cell r="B175" t="str">
            <v>Global</v>
          </cell>
          <cell r="C175">
            <v>2000</v>
          </cell>
          <cell r="D175" t="str">
            <v>BIEN</v>
          </cell>
          <cell r="E175" t="str">
            <v>530601 0000 002</v>
          </cell>
        </row>
        <row r="176">
          <cell r="A176" t="str">
            <v>Edición, Impresión, Reproducción y Publicación</v>
          </cell>
          <cell r="B176" t="str">
            <v>Global</v>
          </cell>
          <cell r="C176">
            <v>2000</v>
          </cell>
          <cell r="D176" t="str">
            <v>SERVICIO</v>
          </cell>
          <cell r="E176" t="str">
            <v>530204 0000 002</v>
          </cell>
        </row>
        <row r="177">
          <cell r="A177" t="str">
            <v>Energía eléctrica</v>
          </cell>
          <cell r="B177" t="str">
            <v>Global</v>
          </cell>
          <cell r="C177">
            <v>35000</v>
          </cell>
          <cell r="D177" t="str">
            <v>BIEN</v>
          </cell>
          <cell r="E177" t="str">
            <v>530104 0000 001</v>
          </cell>
        </row>
        <row r="178">
          <cell r="A178" t="str">
            <v>Equipos, Sistemas y Paquetes Informáticos mayores de 100,00</v>
          </cell>
          <cell r="B178" t="str">
            <v>Global</v>
          </cell>
          <cell r="C178">
            <v>30000</v>
          </cell>
          <cell r="D178" t="str">
            <v>SERVICIO</v>
          </cell>
          <cell r="E178" t="str">
            <v>840107 0000 002</v>
          </cell>
        </row>
        <row r="179">
          <cell r="A179" t="str">
            <v>Equipos, Sistemas y Paquetes Informáticos menores de 100,00</v>
          </cell>
          <cell r="B179" t="str">
            <v>Global</v>
          </cell>
          <cell r="C179">
            <v>3500</v>
          </cell>
          <cell r="D179" t="str">
            <v>SERVICIO</v>
          </cell>
          <cell r="E179" t="str">
            <v>531407 0000 002</v>
          </cell>
        </row>
        <row r="180">
          <cell r="A180" t="str">
            <v>Fletes y Maniobras</v>
          </cell>
          <cell r="B180" t="str">
            <v>Global</v>
          </cell>
          <cell r="C180">
            <v>200</v>
          </cell>
          <cell r="D180" t="str">
            <v>SERVICIO</v>
          </cell>
          <cell r="E180" t="str">
            <v>530202 0000 002</v>
          </cell>
        </row>
        <row r="181">
          <cell r="A181" t="str">
            <v>Gastos para Atención de Delegados</v>
          </cell>
          <cell r="B181" t="str">
            <v>Global</v>
          </cell>
          <cell r="C181">
            <v>2000</v>
          </cell>
          <cell r="D181" t="str">
            <v>SERVICIO</v>
          </cell>
          <cell r="E181" t="str">
            <v>530307 0000 002</v>
          </cell>
        </row>
        <row r="182">
          <cell r="A182" t="str">
            <v>Herramientas</v>
          </cell>
          <cell r="B182" t="str">
            <v>Global</v>
          </cell>
          <cell r="C182">
            <v>300</v>
          </cell>
          <cell r="D182" t="str">
            <v>BIEN</v>
          </cell>
          <cell r="E182" t="str">
            <v>530806 0000 002</v>
          </cell>
        </row>
        <row r="183">
          <cell r="A183" t="str">
            <v>Honorarios por Contratos Civiles de Servicios</v>
          </cell>
          <cell r="B183" t="str">
            <v>Global</v>
          </cell>
          <cell r="C183">
            <v>6000</v>
          </cell>
          <cell r="D183" t="str">
            <v>BIEN</v>
          </cell>
          <cell r="E183" t="str">
            <v>530606 0000 002</v>
          </cell>
        </row>
        <row r="184">
          <cell r="A184" t="str">
            <v>Investigaciones Profesionales y Exámenes de Laboratorio</v>
          </cell>
          <cell r="B184" t="str">
            <v>Global</v>
          </cell>
          <cell r="C184">
            <v>1000</v>
          </cell>
          <cell r="D184" t="str">
            <v>BIEN</v>
          </cell>
          <cell r="E184" t="str">
            <v>530212 0000 002</v>
          </cell>
        </row>
        <row r="185">
          <cell r="A185" t="str">
            <v>Libros y colecciones mayores de 100,00</v>
          </cell>
          <cell r="B185" t="str">
            <v>Global</v>
          </cell>
          <cell r="C185">
            <v>10000</v>
          </cell>
          <cell r="D185" t="str">
            <v>SERVICIO</v>
          </cell>
          <cell r="E185" t="str">
            <v>840109 0000 002</v>
          </cell>
        </row>
        <row r="186">
          <cell r="A186" t="str">
            <v>Libros y colecciones menores de 100,00</v>
          </cell>
          <cell r="B186" t="str">
            <v>Global</v>
          </cell>
          <cell r="C186">
            <v>17400</v>
          </cell>
          <cell r="D186" t="str">
            <v>SERVICIO</v>
          </cell>
          <cell r="E186" t="str">
            <v>531409 0000 002</v>
          </cell>
        </row>
        <row r="187">
          <cell r="A187" t="str">
            <v>Mantenimiento de Mobiliarios</v>
          </cell>
          <cell r="B187" t="str">
            <v>Global</v>
          </cell>
          <cell r="C187">
            <v>400</v>
          </cell>
          <cell r="D187" t="str">
            <v>BIEN</v>
          </cell>
          <cell r="E187" t="str">
            <v>530403 0000 002</v>
          </cell>
        </row>
        <row r="188">
          <cell r="A188" t="str">
            <v>Mantenimiento, edificios, locales y residencias</v>
          </cell>
          <cell r="B188" t="str">
            <v>Global</v>
          </cell>
          <cell r="C188">
            <v>10000</v>
          </cell>
          <cell r="D188" t="str">
            <v>SERVICIO</v>
          </cell>
          <cell r="E188" t="str">
            <v>530402 0000 001</v>
          </cell>
        </row>
        <row r="189">
          <cell r="A189" t="str">
            <v>Maquinarias y Equipos (Mantenimiento)</v>
          </cell>
          <cell r="B189" t="str">
            <v>Global</v>
          </cell>
          <cell r="C189">
            <v>4000</v>
          </cell>
          <cell r="D189" t="str">
            <v>BIEN</v>
          </cell>
          <cell r="E189" t="str">
            <v>530404 0000 002</v>
          </cell>
        </row>
        <row r="190">
          <cell r="A190" t="str">
            <v>Maquinarias y Equipos mayores a 100,00</v>
          </cell>
          <cell r="B190" t="str">
            <v>Global</v>
          </cell>
          <cell r="C190">
            <v>40000</v>
          </cell>
          <cell r="D190" t="str">
            <v>BIEN</v>
          </cell>
          <cell r="E190" t="str">
            <v>840104 0000 002</v>
          </cell>
        </row>
        <row r="191">
          <cell r="A191" t="str">
            <v>Maquinarias y Equipos menores a 100,00</v>
          </cell>
          <cell r="B191" t="str">
            <v>Global</v>
          </cell>
          <cell r="C191">
            <v>900</v>
          </cell>
          <cell r="D191" t="str">
            <v>BIEN</v>
          </cell>
          <cell r="E191" t="str">
            <v>531404 0000 002</v>
          </cell>
        </row>
        <row r="192">
          <cell r="A192" t="str">
            <v>Materiales de Aseo</v>
          </cell>
          <cell r="B192" t="str">
            <v>Global</v>
          </cell>
          <cell r="C192">
            <v>6200</v>
          </cell>
          <cell r="D192" t="str">
            <v>BIEN</v>
          </cell>
          <cell r="E192" t="str">
            <v>530805 0000 002</v>
          </cell>
        </row>
        <row r="193">
          <cell r="A193" t="str">
            <v xml:space="preserve">Materiales de Construcción, Eléctricos, Plomería y Carpintería </v>
          </cell>
          <cell r="B193" t="str">
            <v>Global</v>
          </cell>
          <cell r="C193">
            <v>9000</v>
          </cell>
          <cell r="D193" t="str">
            <v>BIEN</v>
          </cell>
          <cell r="E193" t="str">
            <v>530811 0000 002</v>
          </cell>
        </row>
        <row r="194">
          <cell r="A194" t="str">
            <v>Materiales de Impresión, Fotografía, Reproducción y Publicaciones</v>
          </cell>
          <cell r="B194" t="str">
            <v>Global</v>
          </cell>
          <cell r="C194">
            <v>6000</v>
          </cell>
          <cell r="D194" t="str">
            <v>BIEN</v>
          </cell>
          <cell r="E194" t="str">
            <v>530807 0000 002</v>
          </cell>
        </row>
        <row r="195">
          <cell r="A195" t="str">
            <v>Materiales de Oficina</v>
          </cell>
          <cell r="B195" t="str">
            <v>Global</v>
          </cell>
          <cell r="C195">
            <v>12000</v>
          </cell>
          <cell r="D195" t="str">
            <v>BIEN</v>
          </cell>
          <cell r="E195" t="str">
            <v>530804 0000 002</v>
          </cell>
        </row>
        <row r="196">
          <cell r="A196" t="str">
            <v>Materiales Didácticos</v>
          </cell>
          <cell r="B196" t="str">
            <v>Global</v>
          </cell>
          <cell r="C196">
            <v>5000</v>
          </cell>
          <cell r="D196" t="str">
            <v>BIEN</v>
          </cell>
          <cell r="E196" t="str">
            <v>530812 0000 002</v>
          </cell>
        </row>
        <row r="197">
          <cell r="A197" t="str">
            <v>Materiales e Insumos para Laboratorio y Uso Médico</v>
          </cell>
          <cell r="B197" t="str">
            <v>Global</v>
          </cell>
          <cell r="C197">
            <v>2000</v>
          </cell>
          <cell r="D197" t="str">
            <v>BIEN</v>
          </cell>
          <cell r="E197" t="str">
            <v>530810 0000 002</v>
          </cell>
        </row>
        <row r="198">
          <cell r="A198" t="str">
            <v>Mobiliarios</v>
          </cell>
          <cell r="B198" t="str">
            <v>Global</v>
          </cell>
          <cell r="C198">
            <v>5000</v>
          </cell>
          <cell r="D198" t="str">
            <v>BIEN</v>
          </cell>
          <cell r="E198" t="str">
            <v>531403 0000 002</v>
          </cell>
        </row>
        <row r="199">
          <cell r="A199" t="str">
            <v>Mobiliarios</v>
          </cell>
          <cell r="B199" t="str">
            <v>Global</v>
          </cell>
          <cell r="C199">
            <v>10000</v>
          </cell>
          <cell r="D199" t="str">
            <v>SERVICIO</v>
          </cell>
          <cell r="E199" t="str">
            <v>840103 0000 002</v>
          </cell>
        </row>
        <row r="200">
          <cell r="A200" t="str">
            <v>Pasajes al Exterior</v>
          </cell>
          <cell r="B200" t="str">
            <v>Global</v>
          </cell>
          <cell r="C200">
            <v>4000</v>
          </cell>
          <cell r="D200" t="str">
            <v>BIEN</v>
          </cell>
          <cell r="E200" t="str">
            <v>530302 0000 002</v>
          </cell>
        </row>
        <row r="201">
          <cell r="A201" t="str">
            <v>Pasajes al Interior</v>
          </cell>
          <cell r="B201" t="str">
            <v>Global</v>
          </cell>
          <cell r="C201">
            <v>3000</v>
          </cell>
          <cell r="D201" t="str">
            <v>BIEN</v>
          </cell>
          <cell r="E201" t="str">
            <v>530301 0000 002</v>
          </cell>
        </row>
        <row r="202">
          <cell r="A202" t="str">
            <v>Publicidad y Propaganda en Medios de Comunicación Masiva</v>
          </cell>
          <cell r="B202" t="str">
            <v>Global</v>
          </cell>
          <cell r="C202">
            <v>1000</v>
          </cell>
          <cell r="D202" t="str">
            <v>SERVICIO</v>
          </cell>
          <cell r="E202" t="str">
            <v>530218 0000 002</v>
          </cell>
        </row>
        <row r="203">
          <cell r="A203" t="str">
            <v>Repuestos y Accesorios</v>
          </cell>
          <cell r="B203" t="str">
            <v>Global</v>
          </cell>
          <cell r="C203">
            <v>2000</v>
          </cell>
          <cell r="D203" t="str">
            <v>BIEN</v>
          </cell>
          <cell r="E203" t="str">
            <v>530813 0000 001</v>
          </cell>
        </row>
        <row r="204">
          <cell r="A204" t="str">
            <v>Servicio de Capacitación</v>
          </cell>
          <cell r="B204" t="str">
            <v>Global</v>
          </cell>
          <cell r="C204">
            <v>18380</v>
          </cell>
          <cell r="D204" t="str">
            <v>SERVICIO</v>
          </cell>
          <cell r="E204" t="str">
            <v>530603 0000 001</v>
          </cell>
        </row>
        <row r="205">
          <cell r="A205" t="str">
            <v>Servicios Personales Eventuales sin Relación de Dependencia</v>
          </cell>
          <cell r="B205" t="str">
            <v>Global</v>
          </cell>
          <cell r="C205">
            <v>3000</v>
          </cell>
          <cell r="D205" t="str">
            <v>SERVICIO</v>
          </cell>
          <cell r="E205" t="str">
            <v>530221 0000 002</v>
          </cell>
        </row>
        <row r="206">
          <cell r="A206" t="str">
            <v>Telecomunicaciones</v>
          </cell>
          <cell r="B206" t="str">
            <v>Global</v>
          </cell>
          <cell r="C206">
            <v>400</v>
          </cell>
          <cell r="D206" t="str">
            <v>BIEN</v>
          </cell>
          <cell r="E206" t="str">
            <v>530105 0000 001</v>
          </cell>
        </row>
        <row r="207">
          <cell r="A207" t="str">
            <v>Transporte de Personal</v>
          </cell>
          <cell r="B207" t="str">
            <v>Global</v>
          </cell>
          <cell r="C207">
            <v>300</v>
          </cell>
          <cell r="D207" t="str">
            <v>BIEN</v>
          </cell>
          <cell r="E207" t="str">
            <v>530201 0000 002</v>
          </cell>
        </row>
        <row r="208">
          <cell r="A208" t="str">
            <v>Viáticos y Subsistencias en el  Exterior</v>
          </cell>
          <cell r="B208" t="str">
            <v>Global</v>
          </cell>
          <cell r="C208">
            <v>2000</v>
          </cell>
          <cell r="D208" t="str">
            <v>BIEN</v>
          </cell>
          <cell r="E208" t="str">
            <v>530304 0000 002</v>
          </cell>
        </row>
        <row r="209">
          <cell r="A209" t="str">
            <v>Viáticos y Subsistencias en el Interior</v>
          </cell>
          <cell r="B209" t="str">
            <v>Global</v>
          </cell>
          <cell r="C209">
            <v>5000</v>
          </cell>
          <cell r="D209" t="str">
            <v>BIEN</v>
          </cell>
          <cell r="E209" t="str">
            <v>530303 0000 002</v>
          </cell>
        </row>
        <row r="210">
          <cell r="A210">
            <v>0</v>
          </cell>
          <cell r="B210">
            <v>0</v>
          </cell>
          <cell r="C210">
            <v>0</v>
          </cell>
          <cell r="D210">
            <v>0</v>
          </cell>
          <cell r="E21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row r="2">
          <cell r="A2" t="str">
            <v>Agua Potable</v>
          </cell>
          <cell r="B2" t="str">
            <v>530101 0000 001</v>
          </cell>
          <cell r="C2" t="str">
            <v>Global</v>
          </cell>
          <cell r="D2">
            <v>7000</v>
          </cell>
        </row>
        <row r="3">
          <cell r="A3" t="str">
            <v>Alimentos y bebidas</v>
          </cell>
          <cell r="B3" t="str">
            <v>530104 0000 001</v>
          </cell>
          <cell r="C3" t="str">
            <v>Global</v>
          </cell>
          <cell r="D3">
            <v>1000</v>
          </cell>
          <cell r="E3" t="str">
            <v>Coffe break por Congresos y aniversarios</v>
          </cell>
        </row>
        <row r="4">
          <cell r="A4" t="str">
            <v>Arrendamiento y licencias de uso de paquetes informáticos</v>
          </cell>
          <cell r="B4" t="str">
            <v>530105 0000 001</v>
          </cell>
          <cell r="C4" t="str">
            <v>Global</v>
          </cell>
          <cell r="D4">
            <v>6500</v>
          </cell>
          <cell r="E4" t="str">
            <v>Programa para mapeo (UAIC)</v>
          </cell>
        </row>
        <row r="5">
          <cell r="A5" t="str">
            <v>Consultoría Asesoría e Investigación Especializada</v>
          </cell>
          <cell r="B5" t="str">
            <v>530201 0000 002</v>
          </cell>
          <cell r="C5" t="str">
            <v>Global</v>
          </cell>
          <cell r="D5">
            <v>2000</v>
          </cell>
          <cell r="E5" t="str">
            <v>Consultorías para la implementación instrumentos que mejoren la gestión universitaria</v>
          </cell>
        </row>
        <row r="6">
          <cell r="A6" t="str">
            <v>Edición, Impresión, Reproducción y Publicación</v>
          </cell>
          <cell r="B6" t="str">
            <v>530202 0000 002</v>
          </cell>
          <cell r="C6" t="str">
            <v>Global</v>
          </cell>
          <cell r="D6">
            <v>2000</v>
          </cell>
          <cell r="E6" t="str">
            <v>Tarjetas de invitación, publicaciones, banner</v>
          </cell>
        </row>
        <row r="7">
          <cell r="A7" t="str">
            <v>Energía eléctrica</v>
          </cell>
          <cell r="B7" t="str">
            <v>530204 0000 002</v>
          </cell>
          <cell r="C7" t="str">
            <v>Global</v>
          </cell>
          <cell r="D7">
            <v>35000</v>
          </cell>
        </row>
        <row r="8">
          <cell r="A8" t="str">
            <v>Equipos, Sistemas y Paquetes Informáticos mayores de $100</v>
          </cell>
          <cell r="B8" t="str">
            <v>530218 0000 002</v>
          </cell>
          <cell r="C8" t="str">
            <v>Global</v>
          </cell>
          <cell r="D8">
            <v>30000</v>
          </cell>
          <cell r="E8" t="str">
            <v>Equipos mayores de 100,00 (impresoras, computadoras, software)</v>
          </cell>
        </row>
        <row r="9">
          <cell r="A9" t="str">
            <v>Equipos, Sistemas y Paquetes Informáticos menores de $100</v>
          </cell>
          <cell r="B9" t="str">
            <v>530212 0000 002</v>
          </cell>
          <cell r="C9" t="str">
            <v>Global</v>
          </cell>
          <cell r="D9">
            <v>3500</v>
          </cell>
          <cell r="E9" t="str">
            <v>Equipos menores de 100,00 (UPS, impresora)</v>
          </cell>
        </row>
        <row r="10">
          <cell r="A10" t="str">
            <v>Fletes y Maniobras</v>
          </cell>
          <cell r="B10" t="str">
            <v>530221 0000 002</v>
          </cell>
          <cell r="C10" t="str">
            <v>Global</v>
          </cell>
          <cell r="D10">
            <v>200</v>
          </cell>
          <cell r="E10" t="str">
            <v>Alquiler de carro para trasladar bienes</v>
          </cell>
        </row>
        <row r="11">
          <cell r="A11" t="str">
            <v>Gastos para Atención de Delegados</v>
          </cell>
          <cell r="B11" t="str">
            <v>530301 0000 002</v>
          </cell>
          <cell r="C11" t="str">
            <v>Global</v>
          </cell>
          <cell r="D11">
            <v>2000</v>
          </cell>
          <cell r="E11" t="str">
            <v>Invitados que se traen, alimentación, hotel y comida sin pasaje</v>
          </cell>
        </row>
        <row r="12">
          <cell r="A12" t="str">
            <v>Herramientas</v>
          </cell>
          <cell r="B12" t="str">
            <v>530302 0000 002</v>
          </cell>
          <cell r="C12" t="str">
            <v>Global</v>
          </cell>
          <cell r="D12">
            <v>500</v>
          </cell>
          <cell r="E12" t="str">
            <v>Destornillador, playos, etc.</v>
          </cell>
        </row>
        <row r="13">
          <cell r="A13" t="str">
            <v>Honorarios por Contratos Civiles de Servicios</v>
          </cell>
          <cell r="B13" t="str">
            <v>530303 0000 002</v>
          </cell>
          <cell r="C13" t="str">
            <v>Global</v>
          </cell>
          <cell r="D13">
            <v>6000</v>
          </cell>
          <cell r="E13" t="str">
            <v>Honorarios para empleados contratados para un trabajo específico</v>
          </cell>
        </row>
        <row r="14">
          <cell r="A14" t="str">
            <v>Investigaciones Profesionales y Exámenes de Laboratorio</v>
          </cell>
          <cell r="B14" t="str">
            <v>530304 0000 002</v>
          </cell>
          <cell r="C14" t="str">
            <v>Global</v>
          </cell>
          <cell r="D14">
            <v>1000</v>
          </cell>
        </row>
        <row r="15">
          <cell r="A15" t="str">
            <v>Libros y colecciones mayores de 100,00</v>
          </cell>
          <cell r="B15" t="str">
            <v>530402 0000 001</v>
          </cell>
          <cell r="C15" t="str">
            <v>Global</v>
          </cell>
          <cell r="D15">
            <v>10000</v>
          </cell>
          <cell r="E15" t="str">
            <v>Libros y colecciones mayores de 100,00</v>
          </cell>
        </row>
        <row r="16">
          <cell r="A16" t="str">
            <v>Libros y colecciones menores de 100,00</v>
          </cell>
          <cell r="B16" t="str">
            <v>530307 0000 002</v>
          </cell>
          <cell r="C16" t="str">
            <v>Global</v>
          </cell>
          <cell r="D16">
            <v>17400</v>
          </cell>
          <cell r="E16" t="str">
            <v>Libros y colecciones menores de 100,00</v>
          </cell>
        </row>
        <row r="17">
          <cell r="A17" t="str">
            <v>Mantenimiento, edificios, locales y residencias</v>
          </cell>
          <cell r="B17" t="str">
            <v>530403 0000 002</v>
          </cell>
          <cell r="C17" t="str">
            <v>Global</v>
          </cell>
          <cell r="D17">
            <v>10000</v>
          </cell>
          <cell r="E17" t="str">
            <v>Mantenimiento puerta, baños, planta eléctrica</v>
          </cell>
        </row>
        <row r="18">
          <cell r="A18" t="str">
            <v>Maquinarias y Equipos (Mantenimiento de equipos)</v>
          </cell>
          <cell r="B18" t="str">
            <v>530404 0000 002</v>
          </cell>
          <cell r="C18" t="str">
            <v>Global</v>
          </cell>
          <cell r="D18">
            <v>4000</v>
          </cell>
          <cell r="E18" t="str">
            <v>Mantenimiento de equipos (aires acondicionados, copiadoras)</v>
          </cell>
        </row>
        <row r="19">
          <cell r="A19" t="str">
            <v>Maquinarias y Equipos mayores de $100</v>
          </cell>
          <cell r="B19" t="str">
            <v>530603 0000 001</v>
          </cell>
          <cell r="C19" t="str">
            <v>Global</v>
          </cell>
          <cell r="D19">
            <v>40000</v>
          </cell>
          <cell r="E19" t="str">
            <v>Maquinarias y equipos mayores de 100,00 (aires acondicionados, bombas de agua, cortadoras de césped, copiadoras, proyectores, cámaras, trípode)</v>
          </cell>
        </row>
        <row r="20">
          <cell r="A20" t="str">
            <v>Maquinarias y Equipos menores de $100</v>
          </cell>
          <cell r="B20" t="str">
            <v>530601 0000 002</v>
          </cell>
          <cell r="C20" t="str">
            <v>Global</v>
          </cell>
          <cell r="D20">
            <v>900</v>
          </cell>
          <cell r="E20" t="str">
            <v>Maquinarias y equipos menores de 100,00 (sacapunta eléctrico, anilladora, cortadora, sumadora)</v>
          </cell>
        </row>
        <row r="21">
          <cell r="A21" t="str">
            <v>Materiales de Aseo</v>
          </cell>
          <cell r="B21" t="str">
            <v>530606 0000 001</v>
          </cell>
          <cell r="C21" t="str">
            <v>Global</v>
          </cell>
          <cell r="D21">
            <v>6200</v>
          </cell>
        </row>
        <row r="22">
          <cell r="A22" t="str">
            <v xml:space="preserve">Materiales de Construcción, Eléctricos, Plomería y Carpintería </v>
          </cell>
          <cell r="B22" t="str">
            <v>530702 0000 002</v>
          </cell>
          <cell r="C22" t="str">
            <v>Global</v>
          </cell>
          <cell r="D22">
            <v>9000</v>
          </cell>
          <cell r="E22" t="str">
            <v>Materiales eléctricos (cables, lámparas, focos, fluorescentes)</v>
          </cell>
        </row>
        <row r="23">
          <cell r="A23" t="str">
            <v>Materiales de Impresión, Fotografía, Reproducción y Publicaciones</v>
          </cell>
          <cell r="B23" t="str">
            <v>530801 0000 001</v>
          </cell>
          <cell r="C23" t="str">
            <v>Global</v>
          </cell>
          <cell r="D23">
            <v>6000</v>
          </cell>
          <cell r="E23" t="str">
            <v>Cartuchos, tóner, cintas, etc.</v>
          </cell>
        </row>
        <row r="24">
          <cell r="A24" t="str">
            <v>Materiales de Oficina</v>
          </cell>
          <cell r="B24" t="str">
            <v>530804 0000 001</v>
          </cell>
          <cell r="C24" t="str">
            <v>Global</v>
          </cell>
          <cell r="D24">
            <v>12000</v>
          </cell>
        </row>
        <row r="25">
          <cell r="A25" t="str">
            <v>Materiales Didácticos</v>
          </cell>
          <cell r="B25" t="str">
            <v>530805 0000 002</v>
          </cell>
          <cell r="C25" t="str">
            <v>Global</v>
          </cell>
          <cell r="D25">
            <v>5000</v>
          </cell>
          <cell r="E25" t="str">
            <v>Materiales para prácticas de estudiantes en Laboratorios, salva vidas</v>
          </cell>
        </row>
        <row r="26">
          <cell r="A26" t="str">
            <v>Materiales e Insumos para Laboratorio y Uso Médico</v>
          </cell>
          <cell r="B26" t="str">
            <v>530806 0000 002</v>
          </cell>
          <cell r="C26" t="str">
            <v>Global</v>
          </cell>
          <cell r="D26">
            <v>2000</v>
          </cell>
          <cell r="E26" t="str">
            <v>Pipetas, tubos de ensayo, etc.</v>
          </cell>
        </row>
        <row r="27">
          <cell r="A27" t="str">
            <v>Mobiliarios (Mantenimiento)</v>
          </cell>
          <cell r="B27" t="str">
            <v>530807 0000 002</v>
          </cell>
          <cell r="C27" t="str">
            <v>Global</v>
          </cell>
          <cell r="D27">
            <v>400</v>
          </cell>
          <cell r="E27" t="str">
            <v>Mantenimiento de mobiliario</v>
          </cell>
        </row>
        <row r="28">
          <cell r="A28" t="str">
            <v>Mobiliarios mayores de $100</v>
          </cell>
          <cell r="B28" t="str">
            <v>840103 0000 002</v>
          </cell>
          <cell r="C28" t="str">
            <v>Global</v>
          </cell>
          <cell r="D28">
            <v>10000</v>
          </cell>
          <cell r="E28" t="str">
            <v>Bienes de control administrativo mayores de 100,00</v>
          </cell>
        </row>
        <row r="29">
          <cell r="A29" t="str">
            <v>Mobiliarios menores de $100</v>
          </cell>
          <cell r="B29" t="str">
            <v>530810 0000 002</v>
          </cell>
          <cell r="C29" t="str">
            <v>Global</v>
          </cell>
          <cell r="D29">
            <v>5000</v>
          </cell>
          <cell r="E29" t="str">
            <v>Bienes de control administrativo menores de 100,00</v>
          </cell>
        </row>
        <row r="30">
          <cell r="A30" t="str">
            <v>Pasajes al Exterior</v>
          </cell>
          <cell r="B30" t="str">
            <v>530812 0000 002</v>
          </cell>
          <cell r="C30" t="str">
            <v>Global</v>
          </cell>
          <cell r="D30">
            <v>4000</v>
          </cell>
          <cell r="E30" t="str">
            <v>Pasajes para funcionarios de la institución, pago a seminarios, charlas y eventos en el exterior. Delegaciones que visitan la universidad con fines académicos</v>
          </cell>
        </row>
        <row r="31">
          <cell r="A31" t="str">
            <v>Pasajes al Interior</v>
          </cell>
          <cell r="B31" t="str">
            <v>530813 0000 001</v>
          </cell>
          <cell r="C31" t="str">
            <v>Global</v>
          </cell>
          <cell r="D31">
            <v>3000</v>
          </cell>
          <cell r="E31" t="str">
            <v>Pasajes para funcionarios de la institución, pago a seminarios, charlas y eventos</v>
          </cell>
        </row>
        <row r="32">
          <cell r="A32" t="str">
            <v>Publicidad y Propaganda en Medios de Comunicación Masiva</v>
          </cell>
          <cell r="B32" t="str">
            <v>531403 0000 002</v>
          </cell>
          <cell r="C32" t="str">
            <v>Global</v>
          </cell>
          <cell r="D32">
            <v>1000</v>
          </cell>
          <cell r="E32" t="str">
            <v>Periódico, TV</v>
          </cell>
        </row>
        <row r="33">
          <cell r="A33" t="str">
            <v>Repuestos y Accesorios</v>
          </cell>
          <cell r="B33" t="str">
            <v>531404 0000 002</v>
          </cell>
          <cell r="C33" t="str">
            <v>Global</v>
          </cell>
          <cell r="D33">
            <v>2000</v>
          </cell>
          <cell r="E33" t="str">
            <v>Repuestos de aires acondicionados, computadoras, repuestos de copiadoras</v>
          </cell>
        </row>
        <row r="34">
          <cell r="A34" t="str">
            <v>Servicio de Capacitación</v>
          </cell>
          <cell r="B34" t="str">
            <v>531407 0000 002</v>
          </cell>
          <cell r="C34" t="str">
            <v>Global</v>
          </cell>
          <cell r="D34">
            <v>18380</v>
          </cell>
          <cell r="E34" t="str">
            <v>Pago a docentes contratados con facturas</v>
          </cell>
        </row>
        <row r="35">
          <cell r="A35" t="str">
            <v>Servicios Personales Eventuales sin Relación de Dependencia</v>
          </cell>
          <cell r="B35" t="str">
            <v>531409 0000 002</v>
          </cell>
          <cell r="C35" t="str">
            <v>Global</v>
          </cell>
          <cell r="D35">
            <v>3000</v>
          </cell>
          <cell r="E35" t="str">
            <v>Personal que no alcanzó a entrar en roles (guardianes, auxiliares de servicio, trabajadores)</v>
          </cell>
        </row>
        <row r="36">
          <cell r="A36" t="str">
            <v>Telecomunicaciones</v>
          </cell>
          <cell r="B36" t="str">
            <v>840103 0000 002</v>
          </cell>
          <cell r="C36" t="str">
            <v>Global</v>
          </cell>
          <cell r="D36">
            <v>400</v>
          </cell>
        </row>
        <row r="37">
          <cell r="A37" t="str">
            <v>Transporte de Personal</v>
          </cell>
          <cell r="B37" t="str">
            <v>840104 0000 002</v>
          </cell>
          <cell r="C37" t="str">
            <v>Global</v>
          </cell>
          <cell r="D37">
            <v>300</v>
          </cell>
          <cell r="E37" t="str">
            <v>Flete para traslado de delegaciones</v>
          </cell>
        </row>
        <row r="38">
          <cell r="A38" t="str">
            <v>Viáticos y Subsistencias en el  Exterior</v>
          </cell>
          <cell r="B38" t="str">
            <v>840107 0000 002</v>
          </cell>
          <cell r="C38" t="str">
            <v>Global</v>
          </cell>
          <cell r="D38">
            <v>2000</v>
          </cell>
        </row>
        <row r="39">
          <cell r="A39" t="str">
            <v>Viáticos y Subsistencias en el Interior</v>
          </cell>
          <cell r="B39" t="str">
            <v>840109 0000 002</v>
          </cell>
          <cell r="C39" t="str">
            <v>Global</v>
          </cell>
          <cell r="D39">
            <v>5000</v>
          </cell>
        </row>
      </sheetData>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javascript:void(0);"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91"/>
  <sheetViews>
    <sheetView showGridLines="0" zoomScaleNormal="100" zoomScalePageLayoutView="55" workbookViewId="0">
      <selection sqref="A1:L1"/>
    </sheetView>
  </sheetViews>
  <sheetFormatPr baseColWidth="10" defaultColWidth="12.42578125" defaultRowHeight="16.5" x14ac:dyDescent="0.3"/>
  <cols>
    <col min="1" max="1" width="7.7109375" style="2" customWidth="1"/>
    <col min="2" max="2" width="8.7109375" style="188" customWidth="1"/>
    <col min="3" max="4" width="25.7109375" style="188" customWidth="1"/>
    <col min="5" max="5" width="18.7109375" style="188" customWidth="1"/>
    <col min="6" max="8" width="25.7109375" style="188" customWidth="1"/>
    <col min="9" max="12" width="14.7109375" style="188" customWidth="1"/>
    <col min="13" max="13" width="45.7109375" style="188" customWidth="1"/>
    <col min="14" max="14" width="35.7109375" style="188" customWidth="1"/>
    <col min="15" max="15" width="17.42578125" style="188" customWidth="1"/>
    <col min="16" max="16" width="15.7109375" style="188" customWidth="1"/>
    <col min="17" max="17" width="17.7109375" style="188" customWidth="1"/>
    <col min="18" max="18" width="15.7109375" style="188" customWidth="1"/>
    <col min="19" max="19" width="20.7109375" style="188" customWidth="1"/>
    <col min="20" max="20" width="27" style="188" customWidth="1"/>
    <col min="21" max="21" width="20.140625" style="190" customWidth="1"/>
    <col min="22" max="22" width="18" style="191" customWidth="1"/>
    <col min="23" max="23" width="42.140625" style="192" customWidth="1"/>
    <col min="24" max="24" width="16.5703125" style="2" customWidth="1"/>
    <col min="25" max="25" width="14.5703125" style="2" customWidth="1"/>
    <col min="26" max="28" width="13.7109375" style="2" customWidth="1"/>
    <col min="29" max="29" width="14.28515625" style="193" customWidth="1"/>
    <col min="30" max="30" width="13" style="19" customWidth="1"/>
    <col min="31" max="31" width="9.85546875" style="19" customWidth="1"/>
    <col min="32" max="32" width="10.5703125" style="19" customWidth="1"/>
    <col min="33" max="33" width="34.140625" style="2" customWidth="1"/>
    <col min="34" max="16384" width="12.42578125" style="2"/>
  </cols>
  <sheetData>
    <row r="1" spans="1:33" s="1" customFormat="1" ht="45.75" customHeight="1"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c r="V1" s="2756"/>
      <c r="W1" s="2756" t="s">
        <v>0</v>
      </c>
      <c r="X1" s="2756"/>
      <c r="Y1" s="2756"/>
      <c r="Z1" s="2756"/>
      <c r="AA1" s="2756"/>
      <c r="AB1" s="2756"/>
      <c r="AC1" s="2756"/>
      <c r="AD1" s="2756"/>
      <c r="AE1" s="2756"/>
      <c r="AF1" s="2756"/>
      <c r="AG1" s="2757"/>
    </row>
    <row r="2" spans="1:33" ht="30" customHeight="1"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c r="V2" s="2759"/>
      <c r="W2" s="2759" t="s">
        <v>1</v>
      </c>
      <c r="X2" s="2759"/>
      <c r="Y2" s="2759"/>
      <c r="Z2" s="2759"/>
      <c r="AA2" s="2759"/>
      <c r="AB2" s="2759"/>
      <c r="AC2" s="2759"/>
      <c r="AD2" s="2759"/>
      <c r="AE2" s="2759"/>
      <c r="AF2" s="2759"/>
      <c r="AG2" s="2760"/>
    </row>
    <row r="3" spans="1:33" ht="30.75" customHeight="1" x14ac:dyDescent="0.25">
      <c r="A3" s="2749" t="s">
        <v>2</v>
      </c>
      <c r="B3" s="2750"/>
      <c r="C3" s="2750"/>
      <c r="D3" s="2750"/>
      <c r="E3" s="2750"/>
      <c r="F3" s="2750"/>
      <c r="G3" s="2750"/>
      <c r="H3" s="2750"/>
      <c r="I3" s="2750"/>
      <c r="J3" s="2750"/>
      <c r="K3" s="2750"/>
      <c r="L3" s="2750"/>
      <c r="M3" s="2750" t="s">
        <v>2</v>
      </c>
      <c r="N3" s="2750"/>
      <c r="O3" s="2750"/>
      <c r="P3" s="2750"/>
      <c r="Q3" s="2750"/>
      <c r="R3" s="2750"/>
      <c r="S3" s="2750"/>
      <c r="T3" s="2750"/>
      <c r="U3" s="2750"/>
      <c r="V3" s="2750"/>
      <c r="W3" s="2750" t="s">
        <v>2</v>
      </c>
      <c r="X3" s="2750"/>
      <c r="Y3" s="2750"/>
      <c r="Z3" s="2750"/>
      <c r="AA3" s="2750"/>
      <c r="AB3" s="2750"/>
      <c r="AC3" s="2750"/>
      <c r="AD3" s="2750"/>
      <c r="AE3" s="2750"/>
      <c r="AF3" s="2750"/>
      <c r="AG3" s="2751"/>
    </row>
    <row r="4" spans="1:33" ht="27" customHeight="1" thickBot="1" x14ac:dyDescent="0.3">
      <c r="A4" s="2752" t="s">
        <v>2114</v>
      </c>
      <c r="B4" s="2753"/>
      <c r="C4" s="2753"/>
      <c r="D4" s="2753"/>
      <c r="E4" s="2753"/>
      <c r="F4" s="2753"/>
      <c r="G4" s="2753"/>
      <c r="H4" s="2753"/>
      <c r="I4" s="2753"/>
      <c r="J4" s="2753"/>
      <c r="K4" s="2753"/>
      <c r="L4" s="2753"/>
      <c r="M4" s="2753" t="s">
        <v>2114</v>
      </c>
      <c r="N4" s="2753"/>
      <c r="O4" s="2753"/>
      <c r="P4" s="2753"/>
      <c r="Q4" s="2753"/>
      <c r="R4" s="2753"/>
      <c r="S4" s="2753"/>
      <c r="T4" s="2753"/>
      <c r="U4" s="2753"/>
      <c r="V4" s="2753"/>
      <c r="W4" s="2753" t="s">
        <v>2115</v>
      </c>
      <c r="X4" s="2753"/>
      <c r="Y4" s="2753"/>
      <c r="Z4" s="2753"/>
      <c r="AA4" s="2753"/>
      <c r="AB4" s="2753"/>
      <c r="AC4" s="2753"/>
      <c r="AD4" s="2753"/>
      <c r="AE4" s="2753"/>
      <c r="AF4" s="2753"/>
      <c r="AG4" s="2754"/>
    </row>
    <row r="5" spans="1:33" s="3" customFormat="1" ht="24" customHeight="1" thickBot="1" x14ac:dyDescent="0.3">
      <c r="B5" s="4"/>
      <c r="C5" s="4"/>
      <c r="D5" s="4"/>
      <c r="E5" s="4"/>
      <c r="F5" s="4"/>
      <c r="G5" s="4"/>
      <c r="H5" s="4"/>
      <c r="I5" s="4"/>
      <c r="J5" s="4"/>
      <c r="K5" s="4"/>
      <c r="L5" s="4"/>
      <c r="M5" s="4"/>
      <c r="N5" s="4"/>
      <c r="O5" s="4"/>
      <c r="P5" s="4"/>
      <c r="Q5" s="4"/>
      <c r="R5" s="4"/>
      <c r="S5" s="4"/>
      <c r="T5" s="4"/>
      <c r="U5" s="5"/>
      <c r="V5" s="4"/>
      <c r="W5" s="5"/>
      <c r="X5" s="4"/>
      <c r="Y5" s="4"/>
      <c r="Z5" s="4"/>
      <c r="AA5" s="4"/>
      <c r="AB5" s="4"/>
      <c r="AC5" s="4"/>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s="6" customFormat="1" ht="27" customHeight="1"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2740"/>
      <c r="AA7" s="2740"/>
      <c r="AB7" s="2740"/>
      <c r="AC7" s="2740"/>
      <c r="AD7" s="2740"/>
      <c r="AE7" s="2740"/>
      <c r="AF7" s="2740"/>
      <c r="AG7" s="2741"/>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2725" t="s">
        <v>17</v>
      </c>
      <c r="O8" s="2727" t="s">
        <v>18</v>
      </c>
      <c r="P8" s="2728"/>
      <c r="Q8" s="2728"/>
      <c r="R8" s="2728"/>
      <c r="S8" s="2728" t="s">
        <v>19</v>
      </c>
      <c r="T8" s="2728" t="s">
        <v>20</v>
      </c>
      <c r="U8" s="2748" t="s">
        <v>21</v>
      </c>
      <c r="V8" s="2748"/>
      <c r="W8" s="2748"/>
      <c r="X8" s="2748"/>
      <c r="Y8" s="2748"/>
      <c r="Z8" s="2748"/>
      <c r="AA8" s="2744" t="s">
        <v>22</v>
      </c>
      <c r="AB8" s="2744"/>
      <c r="AC8" s="2744"/>
      <c r="AD8" s="2744" t="s">
        <v>23</v>
      </c>
      <c r="AE8" s="2744"/>
      <c r="AF8" s="2744"/>
      <c r="AG8" s="2745" t="s">
        <v>24</v>
      </c>
    </row>
    <row r="9" spans="1:33" s="6" customFormat="1" ht="64.5" customHeight="1" thickBot="1" x14ac:dyDescent="0.3">
      <c r="A9" s="2743"/>
      <c r="B9" s="2730"/>
      <c r="C9" s="2730"/>
      <c r="D9" s="2730"/>
      <c r="E9" s="2730"/>
      <c r="F9" s="2730"/>
      <c r="G9" s="2730"/>
      <c r="H9" s="2732"/>
      <c r="I9" s="7" t="s">
        <v>25</v>
      </c>
      <c r="J9" s="7" t="s">
        <v>26</v>
      </c>
      <c r="K9" s="7" t="s">
        <v>25</v>
      </c>
      <c r="L9" s="7" t="s">
        <v>26</v>
      </c>
      <c r="M9" s="2732"/>
      <c r="N9" s="2726"/>
      <c r="O9" s="8" t="s">
        <v>27</v>
      </c>
      <c r="P9" s="1160" t="s">
        <v>28</v>
      </c>
      <c r="Q9" s="1160" t="s">
        <v>29</v>
      </c>
      <c r="R9" s="1160" t="s">
        <v>30</v>
      </c>
      <c r="S9" s="2747"/>
      <c r="T9" s="2747"/>
      <c r="U9" s="9" t="s">
        <v>31</v>
      </c>
      <c r="V9" s="9" t="s">
        <v>32</v>
      </c>
      <c r="W9" s="9" t="s">
        <v>33</v>
      </c>
      <c r="X9" s="9" t="s">
        <v>34</v>
      </c>
      <c r="Y9" s="9" t="s">
        <v>35</v>
      </c>
      <c r="Z9" s="10" t="s">
        <v>36</v>
      </c>
      <c r="AA9" s="11" t="s">
        <v>37</v>
      </c>
      <c r="AB9" s="11" t="s">
        <v>38</v>
      </c>
      <c r="AC9" s="11" t="s">
        <v>39</v>
      </c>
      <c r="AD9" s="11" t="s">
        <v>40</v>
      </c>
      <c r="AE9" s="11" t="s">
        <v>41</v>
      </c>
      <c r="AF9" s="11" t="s">
        <v>42</v>
      </c>
      <c r="AG9" s="2746"/>
    </row>
    <row r="10" spans="1:33" s="19" customFormat="1" ht="18" customHeight="1" x14ac:dyDescent="0.25">
      <c r="A10" s="2712" t="s">
        <v>43</v>
      </c>
      <c r="B10" s="2544" t="s">
        <v>44</v>
      </c>
      <c r="C10" s="2547" t="s">
        <v>45</v>
      </c>
      <c r="D10" s="2723" t="s">
        <v>46</v>
      </c>
      <c r="E10" s="2554" t="s">
        <v>47</v>
      </c>
      <c r="F10" s="2724" t="s">
        <v>48</v>
      </c>
      <c r="G10" s="2493" t="s">
        <v>49</v>
      </c>
      <c r="H10" s="2493" t="s">
        <v>835</v>
      </c>
      <c r="I10" s="2716">
        <v>1</v>
      </c>
      <c r="J10" s="2716">
        <v>1</v>
      </c>
      <c r="K10" s="2718">
        <v>24</v>
      </c>
      <c r="L10" s="2718">
        <v>24</v>
      </c>
      <c r="M10" s="2721" t="s">
        <v>1285</v>
      </c>
      <c r="N10" s="2722" t="s">
        <v>1299</v>
      </c>
      <c r="O10" s="2529">
        <f>AC10+AC11+AC12+AC13+AC14+AC15+AC17+AC19+AC20</f>
        <v>86912.435999999987</v>
      </c>
      <c r="P10" s="2522">
        <v>0</v>
      </c>
      <c r="Q10" s="2522">
        <f>AC16+AC21</f>
        <v>17975.599999999999</v>
      </c>
      <c r="R10" s="2522">
        <v>0</v>
      </c>
      <c r="S10" s="2526">
        <f>+SUM(O10:R21)</f>
        <v>104888.03599999999</v>
      </c>
      <c r="T10" s="2715" t="s">
        <v>868</v>
      </c>
      <c r="U10" s="363" t="s">
        <v>50</v>
      </c>
      <c r="V10" s="86" t="s">
        <v>47</v>
      </c>
      <c r="W10" s="364" t="s">
        <v>51</v>
      </c>
      <c r="X10" s="88"/>
      <c r="Y10" s="89"/>
      <c r="Z10" s="425">
        <v>4200</v>
      </c>
      <c r="AA10" s="425">
        <f>+Z10</f>
        <v>4200</v>
      </c>
      <c r="AB10" s="90">
        <f>+AA10</f>
        <v>4200</v>
      </c>
      <c r="AC10" s="91">
        <f>+AB10</f>
        <v>4200</v>
      </c>
      <c r="AD10" s="89"/>
      <c r="AE10" s="89" t="s">
        <v>52</v>
      </c>
      <c r="AF10" s="92"/>
      <c r="AG10" s="2519" t="s">
        <v>1334</v>
      </c>
    </row>
    <row r="11" spans="1:33" s="19" customFormat="1" ht="18" customHeight="1" x14ac:dyDescent="0.25">
      <c r="A11" s="2670"/>
      <c r="B11" s="2545"/>
      <c r="C11" s="2548"/>
      <c r="D11" s="2472"/>
      <c r="E11" s="2555"/>
      <c r="F11" s="2442"/>
      <c r="G11" s="2442"/>
      <c r="H11" s="2442"/>
      <c r="I11" s="2687"/>
      <c r="J11" s="2687"/>
      <c r="K11" s="2719"/>
      <c r="L11" s="2719"/>
      <c r="M11" s="2682"/>
      <c r="N11" s="2451"/>
      <c r="O11" s="2530"/>
      <c r="P11" s="2523"/>
      <c r="Q11" s="2523"/>
      <c r="R11" s="2523"/>
      <c r="S11" s="2527"/>
      <c r="T11" s="2682"/>
      <c r="U11" s="31" t="s">
        <v>53</v>
      </c>
      <c r="V11" s="94" t="s">
        <v>47</v>
      </c>
      <c r="W11" s="365" t="s">
        <v>54</v>
      </c>
      <c r="X11" s="39"/>
      <c r="Y11" s="36"/>
      <c r="Z11" s="22">
        <v>29800</v>
      </c>
      <c r="AA11" s="22">
        <v>29800.004000000001</v>
      </c>
      <c r="AB11" s="23">
        <f>+AA11</f>
        <v>29800.004000000001</v>
      </c>
      <c r="AC11" s="24">
        <f>+AB11</f>
        <v>29800.004000000001</v>
      </c>
      <c r="AD11" s="36"/>
      <c r="AE11" s="36" t="s">
        <v>52</v>
      </c>
      <c r="AF11" s="1198"/>
      <c r="AG11" s="2520"/>
    </row>
    <row r="12" spans="1:33" s="19" customFormat="1" ht="18" customHeight="1" x14ac:dyDescent="0.25">
      <c r="A12" s="2670"/>
      <c r="B12" s="2545"/>
      <c r="C12" s="2548"/>
      <c r="D12" s="2472"/>
      <c r="E12" s="2555"/>
      <c r="F12" s="2442"/>
      <c r="G12" s="2442"/>
      <c r="H12" s="2442"/>
      <c r="I12" s="2687"/>
      <c r="J12" s="2687"/>
      <c r="K12" s="2719"/>
      <c r="L12" s="2719"/>
      <c r="M12" s="2682"/>
      <c r="N12" s="2451"/>
      <c r="O12" s="2530"/>
      <c r="P12" s="2523"/>
      <c r="Q12" s="2523"/>
      <c r="R12" s="2523"/>
      <c r="S12" s="2527"/>
      <c r="T12" s="2682"/>
      <c r="U12" s="31" t="s">
        <v>55</v>
      </c>
      <c r="V12" s="94" t="s">
        <v>47</v>
      </c>
      <c r="W12" s="365" t="s">
        <v>56</v>
      </c>
      <c r="X12" s="39"/>
      <c r="Y12" s="36"/>
      <c r="Z12" s="22">
        <v>285.70999999999998</v>
      </c>
      <c r="AA12" s="23">
        <v>285.70999999999998</v>
      </c>
      <c r="AB12" s="23">
        <f>((AA12*0.12)+AA12)</f>
        <v>319.99519999999995</v>
      </c>
      <c r="AC12" s="24">
        <f>+AB12</f>
        <v>319.99519999999995</v>
      </c>
      <c r="AD12" s="36"/>
      <c r="AE12" s="36" t="s">
        <v>52</v>
      </c>
      <c r="AF12" s="1199"/>
      <c r="AG12" s="2520"/>
    </row>
    <row r="13" spans="1:33" s="19" customFormat="1" ht="18" customHeight="1" x14ac:dyDescent="0.25">
      <c r="A13" s="2670"/>
      <c r="B13" s="2545"/>
      <c r="C13" s="2548"/>
      <c r="D13" s="2472"/>
      <c r="E13" s="2555"/>
      <c r="F13" s="2442"/>
      <c r="G13" s="2442"/>
      <c r="H13" s="2442"/>
      <c r="I13" s="2687"/>
      <c r="J13" s="2687"/>
      <c r="K13" s="2719"/>
      <c r="L13" s="2719"/>
      <c r="M13" s="2682"/>
      <c r="N13" s="2451"/>
      <c r="O13" s="2530"/>
      <c r="P13" s="2523"/>
      <c r="Q13" s="2523"/>
      <c r="R13" s="2523"/>
      <c r="S13" s="2527"/>
      <c r="T13" s="2682"/>
      <c r="U13" s="31" t="s">
        <v>57</v>
      </c>
      <c r="V13" s="94" t="s">
        <v>47</v>
      </c>
      <c r="W13" s="365" t="s">
        <v>58</v>
      </c>
      <c r="X13" s="39"/>
      <c r="Y13" s="36"/>
      <c r="Z13" s="22">
        <f>23.44+223.21</f>
        <v>246.65</v>
      </c>
      <c r="AA13" s="23">
        <v>246.65</v>
      </c>
      <c r="AB13" s="23">
        <f>((AA13*0.12)+AA13)</f>
        <v>276.24799999999999</v>
      </c>
      <c r="AC13" s="24">
        <f>+AB13</f>
        <v>276.24799999999999</v>
      </c>
      <c r="AD13" s="36"/>
      <c r="AE13" s="36" t="s">
        <v>52</v>
      </c>
      <c r="AF13" s="1198"/>
      <c r="AG13" s="2520"/>
    </row>
    <row r="14" spans="1:33" s="19" customFormat="1" ht="18" customHeight="1" x14ac:dyDescent="0.25">
      <c r="A14" s="2670"/>
      <c r="B14" s="2545"/>
      <c r="C14" s="2548"/>
      <c r="D14" s="2472"/>
      <c r="E14" s="2555"/>
      <c r="F14" s="2442"/>
      <c r="G14" s="2442"/>
      <c r="H14" s="2442"/>
      <c r="I14" s="2687"/>
      <c r="J14" s="2687"/>
      <c r="K14" s="2719"/>
      <c r="L14" s="2719"/>
      <c r="M14" s="2682"/>
      <c r="N14" s="2451"/>
      <c r="O14" s="2530"/>
      <c r="P14" s="2523"/>
      <c r="Q14" s="2523"/>
      <c r="R14" s="2523"/>
      <c r="S14" s="2527"/>
      <c r="T14" s="2682"/>
      <c r="U14" s="31" t="s">
        <v>59</v>
      </c>
      <c r="V14" s="94" t="s">
        <v>47</v>
      </c>
      <c r="W14" s="365" t="s">
        <v>60</v>
      </c>
      <c r="X14" s="39"/>
      <c r="Y14" s="36"/>
      <c r="Z14" s="22">
        <v>1065.3599999999999</v>
      </c>
      <c r="AA14" s="23">
        <v>1065.3599999999999</v>
      </c>
      <c r="AB14" s="23">
        <f t="shared" ref="AB14:AB15" si="0">((AA14*0.12)+AA14)</f>
        <v>1193.2031999999999</v>
      </c>
      <c r="AC14" s="24">
        <f>+AB14</f>
        <v>1193.2031999999999</v>
      </c>
      <c r="AD14" s="36"/>
      <c r="AE14" s="36" t="s">
        <v>52</v>
      </c>
      <c r="AF14" s="37"/>
      <c r="AG14" s="2520"/>
    </row>
    <row r="15" spans="1:33" s="19" customFormat="1" ht="18" customHeight="1" x14ac:dyDescent="0.25">
      <c r="A15" s="2670"/>
      <c r="B15" s="2545"/>
      <c r="C15" s="2548"/>
      <c r="D15" s="2472"/>
      <c r="E15" s="2555"/>
      <c r="F15" s="2442"/>
      <c r="G15" s="2442"/>
      <c r="H15" s="2442"/>
      <c r="I15" s="2687"/>
      <c r="J15" s="2687"/>
      <c r="K15" s="2719"/>
      <c r="L15" s="2719"/>
      <c r="M15" s="2682"/>
      <c r="N15" s="2451"/>
      <c r="O15" s="2530"/>
      <c r="P15" s="2523"/>
      <c r="Q15" s="2523"/>
      <c r="R15" s="2523"/>
      <c r="S15" s="2527"/>
      <c r="T15" s="2682"/>
      <c r="U15" s="31" t="s">
        <v>61</v>
      </c>
      <c r="V15" s="94" t="s">
        <v>47</v>
      </c>
      <c r="W15" s="365" t="s">
        <v>62</v>
      </c>
      <c r="X15" s="39"/>
      <c r="Y15" s="36"/>
      <c r="Z15" s="22">
        <v>550.89</v>
      </c>
      <c r="AA15" s="23">
        <v>550.89</v>
      </c>
      <c r="AB15" s="23">
        <f t="shared" si="0"/>
        <v>616.99680000000001</v>
      </c>
      <c r="AC15" s="24">
        <f>+AB15</f>
        <v>616.99680000000001</v>
      </c>
      <c r="AD15" s="36"/>
      <c r="AE15" s="36" t="s">
        <v>52</v>
      </c>
      <c r="AF15" s="37"/>
      <c r="AG15" s="2520"/>
    </row>
    <row r="16" spans="1:33" s="19" customFormat="1" ht="18" customHeight="1" x14ac:dyDescent="0.25">
      <c r="A16" s="2670"/>
      <c r="B16" s="2545"/>
      <c r="C16" s="2548"/>
      <c r="D16" s="2472"/>
      <c r="E16" s="2555"/>
      <c r="F16" s="2442"/>
      <c r="G16" s="2442"/>
      <c r="H16" s="2442"/>
      <c r="I16" s="2687"/>
      <c r="J16" s="2687"/>
      <c r="K16" s="2719"/>
      <c r="L16" s="2719"/>
      <c r="M16" s="2682"/>
      <c r="N16" s="2451"/>
      <c r="O16" s="2530"/>
      <c r="P16" s="2523"/>
      <c r="Q16" s="2523"/>
      <c r="R16" s="2523"/>
      <c r="S16" s="2527"/>
      <c r="T16" s="2682"/>
      <c r="U16" s="3628" t="s">
        <v>72</v>
      </c>
      <c r="V16" s="3636" t="s">
        <v>47</v>
      </c>
      <c r="W16" s="3629" t="s">
        <v>71</v>
      </c>
      <c r="X16" s="3630"/>
      <c r="Y16" s="3631"/>
      <c r="Z16" s="3632"/>
      <c r="AA16" s="3633"/>
      <c r="AB16" s="3633">
        <v>13700</v>
      </c>
      <c r="AC16" s="3634">
        <f>+AB16</f>
        <v>13700</v>
      </c>
      <c r="AD16" s="3631"/>
      <c r="AE16" s="3631"/>
      <c r="AF16" s="3635" t="s">
        <v>52</v>
      </c>
      <c r="AG16" s="2520"/>
    </row>
    <row r="17" spans="1:33" s="19" customFormat="1" ht="18" customHeight="1" x14ac:dyDescent="0.25">
      <c r="A17" s="2670"/>
      <c r="B17" s="2545"/>
      <c r="C17" s="2548"/>
      <c r="D17" s="2472"/>
      <c r="E17" s="2555"/>
      <c r="F17" s="2442"/>
      <c r="G17" s="2442"/>
      <c r="H17" s="2442"/>
      <c r="I17" s="2687"/>
      <c r="J17" s="2687"/>
      <c r="K17" s="2719"/>
      <c r="L17" s="2719"/>
      <c r="M17" s="2682"/>
      <c r="N17" s="2451"/>
      <c r="O17" s="2530"/>
      <c r="P17" s="2523"/>
      <c r="Q17" s="2523"/>
      <c r="R17" s="2523"/>
      <c r="S17" s="2527"/>
      <c r="T17" s="2682"/>
      <c r="U17" s="31"/>
      <c r="V17" s="94" t="s">
        <v>47</v>
      </c>
      <c r="W17" s="33" t="s">
        <v>63</v>
      </c>
      <c r="X17" s="39"/>
      <c r="Y17" s="36"/>
      <c r="Z17" s="22"/>
      <c r="AA17" s="23"/>
      <c r="AB17" s="23"/>
      <c r="AC17" s="24">
        <f>SUM(AB18:AB18)</f>
        <v>50</v>
      </c>
      <c r="AD17" s="422"/>
      <c r="AE17" s="422" t="s">
        <v>52</v>
      </c>
      <c r="AF17" s="37"/>
      <c r="AG17" s="2520"/>
    </row>
    <row r="18" spans="1:33" s="19" customFormat="1" ht="18" customHeight="1" x14ac:dyDescent="0.25">
      <c r="A18" s="2670"/>
      <c r="B18" s="2545"/>
      <c r="C18" s="2548"/>
      <c r="D18" s="2472"/>
      <c r="E18" s="2555"/>
      <c r="F18" s="2442"/>
      <c r="G18" s="2442"/>
      <c r="H18" s="2442"/>
      <c r="I18" s="2687"/>
      <c r="J18" s="2687"/>
      <c r="K18" s="2719"/>
      <c r="L18" s="2719"/>
      <c r="M18" s="2682"/>
      <c r="N18" s="2451"/>
      <c r="O18" s="2530"/>
      <c r="P18" s="2523"/>
      <c r="Q18" s="2523"/>
      <c r="R18" s="2523"/>
      <c r="S18" s="2527"/>
      <c r="T18" s="2682"/>
      <c r="U18" s="25" t="s">
        <v>64</v>
      </c>
      <c r="V18" s="94" t="s">
        <v>47</v>
      </c>
      <c r="W18" s="78" t="s">
        <v>105</v>
      </c>
      <c r="X18" s="34"/>
      <c r="Y18" s="35"/>
      <c r="Z18" s="22">
        <v>50</v>
      </c>
      <c r="AA18" s="22">
        <v>50</v>
      </c>
      <c r="AB18" s="22">
        <v>50</v>
      </c>
      <c r="AC18" s="29"/>
      <c r="AD18" s="36"/>
      <c r="AE18" s="36" t="s">
        <v>52</v>
      </c>
      <c r="AF18" s="37"/>
      <c r="AG18" s="2520"/>
    </row>
    <row r="19" spans="1:33" s="19" customFormat="1" ht="18" customHeight="1" x14ac:dyDescent="0.25">
      <c r="A19" s="2670"/>
      <c r="B19" s="2545"/>
      <c r="C19" s="2548"/>
      <c r="D19" s="2472"/>
      <c r="E19" s="2555"/>
      <c r="F19" s="2442"/>
      <c r="G19" s="2442"/>
      <c r="H19" s="2442"/>
      <c r="I19" s="2687"/>
      <c r="J19" s="2687"/>
      <c r="K19" s="2719"/>
      <c r="L19" s="2719"/>
      <c r="M19" s="2682"/>
      <c r="N19" s="2451"/>
      <c r="O19" s="2530"/>
      <c r="P19" s="2523"/>
      <c r="Q19" s="2523"/>
      <c r="R19" s="2523"/>
      <c r="S19" s="2527"/>
      <c r="T19" s="2682"/>
      <c r="U19" s="31" t="s">
        <v>740</v>
      </c>
      <c r="V19" s="94" t="s">
        <v>47</v>
      </c>
      <c r="W19" s="365" t="s">
        <v>71</v>
      </c>
      <c r="X19" s="39"/>
      <c r="Y19" s="22"/>
      <c r="Z19" s="22">
        <v>39692.85</v>
      </c>
      <c r="AA19" s="22">
        <v>39692.85</v>
      </c>
      <c r="AB19" s="23">
        <f>((AA19*0.12)+AA19)</f>
        <v>44455.991999999998</v>
      </c>
      <c r="AC19" s="24">
        <f>+AB19</f>
        <v>44455.991999999998</v>
      </c>
      <c r="AD19" s="23"/>
      <c r="AE19" s="36" t="s">
        <v>52</v>
      </c>
      <c r="AF19" s="38"/>
      <c r="AG19" s="2520"/>
    </row>
    <row r="20" spans="1:33" s="19" customFormat="1" ht="33.950000000000003" customHeight="1" x14ac:dyDescent="0.25">
      <c r="A20" s="2670"/>
      <c r="B20" s="2545"/>
      <c r="C20" s="2548"/>
      <c r="D20" s="2472"/>
      <c r="E20" s="2555"/>
      <c r="F20" s="2442"/>
      <c r="G20" s="2442"/>
      <c r="H20" s="2442"/>
      <c r="I20" s="2687"/>
      <c r="J20" s="2687"/>
      <c r="K20" s="2719"/>
      <c r="L20" s="2719"/>
      <c r="M20" s="2682"/>
      <c r="N20" s="2451"/>
      <c r="O20" s="2530"/>
      <c r="P20" s="2523"/>
      <c r="Q20" s="2523"/>
      <c r="R20" s="2523"/>
      <c r="S20" s="2527"/>
      <c r="T20" s="2682"/>
      <c r="U20" s="31" t="s">
        <v>801</v>
      </c>
      <c r="V20" s="94" t="s">
        <v>47</v>
      </c>
      <c r="W20" s="365" t="s">
        <v>74</v>
      </c>
      <c r="X20" s="39"/>
      <c r="Y20" s="22"/>
      <c r="Z20" s="22">
        <v>5357.14</v>
      </c>
      <c r="AA20" s="23">
        <v>5357.14</v>
      </c>
      <c r="AB20" s="23">
        <f t="shared" ref="AB20:AB21" si="1">((AA20*0.12)+AA20)</f>
        <v>5999.9968000000008</v>
      </c>
      <c r="AC20" s="24">
        <f>+AB20</f>
        <v>5999.9968000000008</v>
      </c>
      <c r="AD20" s="422"/>
      <c r="AE20" s="36"/>
      <c r="AF20" s="38" t="s">
        <v>52</v>
      </c>
      <c r="AG20" s="2520"/>
    </row>
    <row r="21" spans="1:33" s="19" customFormat="1" ht="33.950000000000003" customHeight="1" x14ac:dyDescent="0.25">
      <c r="A21" s="2670"/>
      <c r="B21" s="2546"/>
      <c r="C21" s="2549"/>
      <c r="D21" s="2473"/>
      <c r="E21" s="2603"/>
      <c r="F21" s="2443"/>
      <c r="G21" s="2443"/>
      <c r="H21" s="2443"/>
      <c r="I21" s="2717"/>
      <c r="J21" s="2717"/>
      <c r="K21" s="2720"/>
      <c r="L21" s="2720"/>
      <c r="M21" s="2705"/>
      <c r="N21" s="2452"/>
      <c r="O21" s="2589"/>
      <c r="P21" s="2590"/>
      <c r="Q21" s="2590"/>
      <c r="R21" s="2590"/>
      <c r="S21" s="2610"/>
      <c r="T21" s="2705"/>
      <c r="U21" s="20" t="s">
        <v>73</v>
      </c>
      <c r="V21" s="161" t="s">
        <v>47</v>
      </c>
      <c r="W21" s="21" t="s">
        <v>74</v>
      </c>
      <c r="X21" s="42"/>
      <c r="Y21" s="46"/>
      <c r="Z21" s="62">
        <v>3817.5</v>
      </c>
      <c r="AA21" s="44">
        <v>3817.5</v>
      </c>
      <c r="AB21" s="44">
        <f t="shared" si="1"/>
        <v>4275.6000000000004</v>
      </c>
      <c r="AC21" s="45">
        <f>+AB21</f>
        <v>4275.6000000000004</v>
      </c>
      <c r="AD21" s="46"/>
      <c r="AE21" s="43"/>
      <c r="AF21" s="47" t="s">
        <v>52</v>
      </c>
      <c r="AG21" s="2521"/>
    </row>
    <row r="22" spans="1:33" s="19" customFormat="1" ht="157.5" customHeight="1" x14ac:dyDescent="0.25">
      <c r="A22" s="2670"/>
      <c r="B22" s="113" t="s">
        <v>75</v>
      </c>
      <c r="C22" s="114" t="s">
        <v>76</v>
      </c>
      <c r="D22" s="1215" t="s">
        <v>77</v>
      </c>
      <c r="E22" s="116" t="s">
        <v>47</v>
      </c>
      <c r="F22" s="1216" t="s">
        <v>856</v>
      </c>
      <c r="G22" s="117" t="s">
        <v>853</v>
      </c>
      <c r="H22" s="117" t="s">
        <v>78</v>
      </c>
      <c r="I22" s="1217">
        <v>1</v>
      </c>
      <c r="J22" s="1217">
        <v>1</v>
      </c>
      <c r="K22" s="1218">
        <v>24</v>
      </c>
      <c r="L22" s="1218">
        <v>24</v>
      </c>
      <c r="M22" s="1219" t="s">
        <v>1286</v>
      </c>
      <c r="N22" s="1220" t="s">
        <v>1287</v>
      </c>
      <c r="O22" s="436">
        <f>AC22</f>
        <v>0</v>
      </c>
      <c r="P22" s="121">
        <v>0</v>
      </c>
      <c r="Q22" s="121">
        <v>0</v>
      </c>
      <c r="R22" s="121">
        <v>0</v>
      </c>
      <c r="S22" s="122">
        <f>+SUM(O22:Q22)</f>
        <v>0</v>
      </c>
      <c r="T22" s="1221" t="s">
        <v>869</v>
      </c>
      <c r="U22" s="1203"/>
      <c r="V22" s="1222"/>
      <c r="W22" s="1223"/>
      <c r="X22" s="125"/>
      <c r="Y22" s="126"/>
      <c r="Z22" s="127"/>
      <c r="AA22" s="128"/>
      <c r="AB22" s="128"/>
      <c r="AC22" s="1202"/>
      <c r="AD22" s="126"/>
      <c r="AE22" s="130"/>
      <c r="AF22" s="130"/>
      <c r="AG22" s="1224"/>
    </row>
    <row r="23" spans="1:33" s="19" customFormat="1" ht="33" customHeight="1" x14ac:dyDescent="0.25">
      <c r="A23" s="2670"/>
      <c r="B23" s="2550" t="s">
        <v>44</v>
      </c>
      <c r="C23" s="2500" t="s">
        <v>45</v>
      </c>
      <c r="D23" s="2713" t="s">
        <v>84</v>
      </c>
      <c r="E23" s="2650" t="s">
        <v>47</v>
      </c>
      <c r="F23" s="2684" t="s">
        <v>85</v>
      </c>
      <c r="G23" s="2441" t="s">
        <v>86</v>
      </c>
      <c r="H23" s="2441" t="s">
        <v>870</v>
      </c>
      <c r="I23" s="2709">
        <v>1</v>
      </c>
      <c r="J23" s="2709">
        <v>1</v>
      </c>
      <c r="K23" s="2706">
        <v>15</v>
      </c>
      <c r="L23" s="2706">
        <v>8</v>
      </c>
      <c r="M23" s="2684" t="s">
        <v>1289</v>
      </c>
      <c r="N23" s="2685" t="s">
        <v>1288</v>
      </c>
      <c r="O23" s="2494">
        <v>0</v>
      </c>
      <c r="P23" s="2496">
        <v>0</v>
      </c>
      <c r="Q23" s="2496">
        <f>AC23</f>
        <v>3462.0095999999999</v>
      </c>
      <c r="R23" s="2496">
        <v>0</v>
      </c>
      <c r="S23" s="2498">
        <f>+SUM(O23:Q25)</f>
        <v>3462.0095999999999</v>
      </c>
      <c r="T23" s="2681" t="s">
        <v>871</v>
      </c>
      <c r="U23" s="30" t="s">
        <v>741</v>
      </c>
      <c r="V23" s="131"/>
      <c r="W23" s="49" t="s">
        <v>82</v>
      </c>
      <c r="X23" s="27"/>
      <c r="Y23" s="28"/>
      <c r="Z23" s="15"/>
      <c r="AA23" s="16"/>
      <c r="AB23" s="16"/>
      <c r="AC23" s="133">
        <f>SUM(AB24:AB25)</f>
        <v>3462.0095999999999</v>
      </c>
      <c r="AD23" s="28"/>
      <c r="AE23" s="134"/>
      <c r="AF23" s="134"/>
      <c r="AG23" s="2538"/>
    </row>
    <row r="24" spans="1:33" s="19" customFormat="1" ht="33" customHeight="1" x14ac:dyDescent="0.25">
      <c r="A24" s="2670"/>
      <c r="B24" s="2545"/>
      <c r="C24" s="2548"/>
      <c r="D24" s="2695"/>
      <c r="E24" s="2679"/>
      <c r="F24" s="2442"/>
      <c r="G24" s="2442"/>
      <c r="H24" s="2442"/>
      <c r="I24" s="2710"/>
      <c r="J24" s="2710"/>
      <c r="K24" s="2707"/>
      <c r="L24" s="2707"/>
      <c r="M24" s="2442"/>
      <c r="N24" s="2451"/>
      <c r="O24" s="2664"/>
      <c r="P24" s="2655"/>
      <c r="Q24" s="2655"/>
      <c r="R24" s="2655"/>
      <c r="S24" s="2657"/>
      <c r="T24" s="2682"/>
      <c r="U24" s="32"/>
      <c r="V24" s="57" t="s">
        <v>47</v>
      </c>
      <c r="W24" s="58" t="s">
        <v>807</v>
      </c>
      <c r="X24" s="34">
        <v>1</v>
      </c>
      <c r="Y24" s="35" t="s">
        <v>264</v>
      </c>
      <c r="Z24" s="22">
        <v>491.08</v>
      </c>
      <c r="AA24" s="23">
        <f t="shared" ref="AA24:AA25" si="2">+X24*Z24</f>
        <v>491.08</v>
      </c>
      <c r="AB24" s="23">
        <f>+AA24*0.12+AA24</f>
        <v>550.00959999999998</v>
      </c>
      <c r="AC24" s="29" t="s">
        <v>80</v>
      </c>
      <c r="AD24" s="35"/>
      <c r="AE24" s="373"/>
      <c r="AF24" s="38" t="s">
        <v>52</v>
      </c>
      <c r="AG24" s="2520"/>
    </row>
    <row r="25" spans="1:33" s="19" customFormat="1" ht="33" customHeight="1" x14ac:dyDescent="0.25">
      <c r="A25" s="2671"/>
      <c r="B25" s="2546"/>
      <c r="C25" s="2549"/>
      <c r="D25" s="2714"/>
      <c r="E25" s="2680"/>
      <c r="F25" s="2443"/>
      <c r="G25" s="2443"/>
      <c r="H25" s="2443"/>
      <c r="I25" s="2711"/>
      <c r="J25" s="2711"/>
      <c r="K25" s="2708"/>
      <c r="L25" s="2708"/>
      <c r="M25" s="2443"/>
      <c r="N25" s="2452"/>
      <c r="O25" s="2665"/>
      <c r="P25" s="2656"/>
      <c r="Q25" s="2656"/>
      <c r="R25" s="2656"/>
      <c r="S25" s="2658"/>
      <c r="T25" s="2705"/>
      <c r="U25" s="26"/>
      <c r="V25" s="60" t="s">
        <v>47</v>
      </c>
      <c r="W25" s="65" t="s">
        <v>808</v>
      </c>
      <c r="X25" s="61">
        <v>4</v>
      </c>
      <c r="Y25" s="64" t="s">
        <v>264</v>
      </c>
      <c r="Z25" s="62">
        <v>650</v>
      </c>
      <c r="AA25" s="44">
        <f t="shared" si="2"/>
        <v>2600</v>
      </c>
      <c r="AB25" s="44">
        <f>+AA25*0.12+AA25</f>
        <v>2912</v>
      </c>
      <c r="AC25" s="63" t="s">
        <v>80</v>
      </c>
      <c r="AD25" s="64"/>
      <c r="AE25" s="1230"/>
      <c r="AF25" s="47" t="s">
        <v>52</v>
      </c>
      <c r="AG25" s="2521"/>
    </row>
    <row r="26" spans="1:33" s="19" customFormat="1" ht="41.25" customHeight="1" x14ac:dyDescent="0.25">
      <c r="A26" s="2669" t="s">
        <v>43</v>
      </c>
      <c r="B26" s="2632" t="s">
        <v>44</v>
      </c>
      <c r="C26" s="2633" t="s">
        <v>45</v>
      </c>
      <c r="D26" s="2426" t="s">
        <v>87</v>
      </c>
      <c r="E26" s="2424" t="s">
        <v>47</v>
      </c>
      <c r="F26" s="2693" t="s">
        <v>857</v>
      </c>
      <c r="G26" s="2426" t="s">
        <v>88</v>
      </c>
      <c r="H26" s="2422" t="s">
        <v>89</v>
      </c>
      <c r="I26" s="2649">
        <v>1</v>
      </c>
      <c r="J26" s="2649">
        <v>1</v>
      </c>
      <c r="K26" s="2649">
        <v>24</v>
      </c>
      <c r="L26" s="2649">
        <v>24</v>
      </c>
      <c r="M26" s="2693" t="s">
        <v>1291</v>
      </c>
      <c r="N26" s="2692" t="s">
        <v>1290</v>
      </c>
      <c r="O26" s="2666">
        <v>0</v>
      </c>
      <c r="P26" s="2661">
        <v>0</v>
      </c>
      <c r="Q26" s="2661">
        <f>AC26</f>
        <v>1000.0032</v>
      </c>
      <c r="R26" s="2661">
        <v>0</v>
      </c>
      <c r="S26" s="2659">
        <f>+SUM(O26:Q27)</f>
        <v>1000.0032</v>
      </c>
      <c r="T26" s="2426" t="s">
        <v>871</v>
      </c>
      <c r="U26" s="48" t="s">
        <v>742</v>
      </c>
      <c r="V26" s="102"/>
      <c r="W26" s="437" t="s">
        <v>132</v>
      </c>
      <c r="X26" s="50"/>
      <c r="Y26" s="51"/>
      <c r="Z26" s="52"/>
      <c r="AA26" s="53"/>
      <c r="AB26" s="53"/>
      <c r="AC26" s="54">
        <f>SUM(AB27)</f>
        <v>1000.0032</v>
      </c>
      <c r="AD26" s="51"/>
      <c r="AE26" s="55"/>
      <c r="AF26" s="55"/>
      <c r="AG26" s="2699" t="s">
        <v>1270</v>
      </c>
    </row>
    <row r="27" spans="1:33" s="19" customFormat="1" ht="41.25" customHeight="1" x14ac:dyDescent="0.25">
      <c r="A27" s="2670"/>
      <c r="B27" s="2552"/>
      <c r="C27" s="2553"/>
      <c r="D27" s="2427"/>
      <c r="E27" s="2425"/>
      <c r="F27" s="2427"/>
      <c r="G27" s="2427"/>
      <c r="H27" s="2423"/>
      <c r="I27" s="2559"/>
      <c r="J27" s="2559"/>
      <c r="K27" s="2559"/>
      <c r="L27" s="2559"/>
      <c r="M27" s="2427"/>
      <c r="N27" s="2464"/>
      <c r="O27" s="2667"/>
      <c r="P27" s="2662"/>
      <c r="Q27" s="2662"/>
      <c r="R27" s="2662"/>
      <c r="S27" s="2660"/>
      <c r="T27" s="2427"/>
      <c r="U27" s="293"/>
      <c r="V27" s="379" t="s">
        <v>47</v>
      </c>
      <c r="W27" s="106" t="s">
        <v>809</v>
      </c>
      <c r="X27" s="107">
        <v>2</v>
      </c>
      <c r="Y27" s="111" t="s">
        <v>264</v>
      </c>
      <c r="Z27" s="108">
        <v>446.43</v>
      </c>
      <c r="AA27" s="109">
        <f t="shared" ref="AA27" si="3">+X27*Z27</f>
        <v>892.86</v>
      </c>
      <c r="AB27" s="109">
        <f>+AA27*0.12+AA27</f>
        <v>1000.0032</v>
      </c>
      <c r="AC27" s="110" t="s">
        <v>80</v>
      </c>
      <c r="AD27" s="111"/>
      <c r="AE27" s="111"/>
      <c r="AF27" s="112" t="s">
        <v>52</v>
      </c>
      <c r="AG27" s="2457"/>
    </row>
    <row r="28" spans="1:33" s="19" customFormat="1" ht="21.75" customHeight="1" x14ac:dyDescent="0.25">
      <c r="A28" s="2670"/>
      <c r="B28" s="2632" t="s">
        <v>75</v>
      </c>
      <c r="C28" s="2633" t="s">
        <v>76</v>
      </c>
      <c r="D28" s="2703" t="s">
        <v>77</v>
      </c>
      <c r="E28" s="2424" t="s">
        <v>47</v>
      </c>
      <c r="F28" s="2704" t="s">
        <v>90</v>
      </c>
      <c r="G28" s="2422" t="s">
        <v>91</v>
      </c>
      <c r="H28" s="2703" t="s">
        <v>872</v>
      </c>
      <c r="I28" s="2700">
        <v>1</v>
      </c>
      <c r="J28" s="2700">
        <v>1</v>
      </c>
      <c r="K28" s="2700">
        <v>24</v>
      </c>
      <c r="L28" s="2700">
        <v>24</v>
      </c>
      <c r="M28" s="2693" t="s">
        <v>1293</v>
      </c>
      <c r="N28" s="2692" t="s">
        <v>1292</v>
      </c>
      <c r="O28" s="2666">
        <v>0</v>
      </c>
      <c r="P28" s="2661">
        <v>0</v>
      </c>
      <c r="Q28" s="2661">
        <f>AC28</f>
        <v>1229.7152000000001</v>
      </c>
      <c r="R28" s="2661">
        <v>0</v>
      </c>
      <c r="S28" s="2659">
        <f>+SUM(O28:Q31)</f>
        <v>1229.7152000000001</v>
      </c>
      <c r="T28" s="2697" t="s">
        <v>92</v>
      </c>
      <c r="U28" s="48" t="s">
        <v>743</v>
      </c>
      <c r="V28" s="102"/>
      <c r="W28" s="437" t="s">
        <v>128</v>
      </c>
      <c r="X28" s="50"/>
      <c r="Y28" s="51"/>
      <c r="Z28" s="52"/>
      <c r="AA28" s="53"/>
      <c r="AB28" s="53"/>
      <c r="AC28" s="54">
        <f>SUM(AB29:AB31)</f>
        <v>1229.7152000000001</v>
      </c>
      <c r="AD28" s="51"/>
      <c r="AE28" s="1230"/>
      <c r="AF28" s="428"/>
      <c r="AG28" s="2699" t="s">
        <v>1271</v>
      </c>
    </row>
    <row r="29" spans="1:33" s="19" customFormat="1" ht="21.75" customHeight="1" x14ac:dyDescent="0.25">
      <c r="A29" s="2670"/>
      <c r="B29" s="2545"/>
      <c r="C29" s="2548"/>
      <c r="D29" s="2695"/>
      <c r="E29" s="2679"/>
      <c r="F29" s="2472"/>
      <c r="G29" s="2472"/>
      <c r="H29" s="2695"/>
      <c r="I29" s="2687"/>
      <c r="J29" s="2687"/>
      <c r="K29" s="2687"/>
      <c r="L29" s="2687"/>
      <c r="M29" s="2442"/>
      <c r="N29" s="2451"/>
      <c r="O29" s="2664"/>
      <c r="P29" s="2655"/>
      <c r="Q29" s="2655"/>
      <c r="R29" s="2655"/>
      <c r="S29" s="2657"/>
      <c r="T29" s="2682"/>
      <c r="U29" s="32"/>
      <c r="V29" s="101" t="s">
        <v>47</v>
      </c>
      <c r="W29" s="58" t="s">
        <v>810</v>
      </c>
      <c r="X29" s="34">
        <v>4</v>
      </c>
      <c r="Y29" s="35" t="s">
        <v>264</v>
      </c>
      <c r="Z29" s="22">
        <v>126.49</v>
      </c>
      <c r="AA29" s="23">
        <f t="shared" ref="AA29:AA31" si="4">+X29*Z29</f>
        <v>505.96</v>
      </c>
      <c r="AB29" s="23">
        <f>+AA29*0.12+AA29</f>
        <v>566.67520000000002</v>
      </c>
      <c r="AC29" s="29" t="s">
        <v>80</v>
      </c>
      <c r="AD29" s="35"/>
      <c r="AE29" s="373"/>
      <c r="AF29" s="38" t="s">
        <v>52</v>
      </c>
      <c r="AG29" s="2520"/>
    </row>
    <row r="30" spans="1:33" s="19" customFormat="1" ht="21.75" customHeight="1" x14ac:dyDescent="0.25">
      <c r="A30" s="2670"/>
      <c r="B30" s="2545"/>
      <c r="C30" s="2548"/>
      <c r="D30" s="2695"/>
      <c r="E30" s="2679"/>
      <c r="F30" s="2472"/>
      <c r="G30" s="2472"/>
      <c r="H30" s="2695"/>
      <c r="I30" s="2687"/>
      <c r="J30" s="2687"/>
      <c r="K30" s="2687"/>
      <c r="L30" s="2687"/>
      <c r="M30" s="2442"/>
      <c r="N30" s="2451"/>
      <c r="O30" s="2664"/>
      <c r="P30" s="2655"/>
      <c r="Q30" s="2655"/>
      <c r="R30" s="2655"/>
      <c r="S30" s="2657"/>
      <c r="T30" s="2682"/>
      <c r="U30" s="32"/>
      <c r="V30" s="101" t="s">
        <v>47</v>
      </c>
      <c r="W30" s="58" t="s">
        <v>811</v>
      </c>
      <c r="X30" s="34">
        <v>1</v>
      </c>
      <c r="Y30" s="35" t="s">
        <v>264</v>
      </c>
      <c r="Z30" s="22">
        <v>192</v>
      </c>
      <c r="AA30" s="23">
        <f t="shared" si="4"/>
        <v>192</v>
      </c>
      <c r="AB30" s="23">
        <f>+AA30*0.12+AA30</f>
        <v>215.04</v>
      </c>
      <c r="AC30" s="29" t="s">
        <v>80</v>
      </c>
      <c r="AD30" s="35"/>
      <c r="AE30" s="373"/>
      <c r="AF30" s="38" t="s">
        <v>52</v>
      </c>
      <c r="AG30" s="2520"/>
    </row>
    <row r="31" spans="1:33" s="19" customFormat="1" ht="21.75" customHeight="1" x14ac:dyDescent="0.25">
      <c r="A31" s="2670"/>
      <c r="B31" s="2552"/>
      <c r="C31" s="2553"/>
      <c r="D31" s="2696"/>
      <c r="E31" s="2425"/>
      <c r="F31" s="2423"/>
      <c r="G31" s="2423"/>
      <c r="H31" s="2696"/>
      <c r="I31" s="2701"/>
      <c r="J31" s="2701"/>
      <c r="K31" s="2701"/>
      <c r="L31" s="2701"/>
      <c r="M31" s="2427"/>
      <c r="N31" s="2464"/>
      <c r="O31" s="2667"/>
      <c r="P31" s="2662"/>
      <c r="Q31" s="2662"/>
      <c r="R31" s="2662"/>
      <c r="S31" s="2660"/>
      <c r="T31" s="2698"/>
      <c r="U31" s="293"/>
      <c r="V31" s="105" t="s">
        <v>47</v>
      </c>
      <c r="W31" s="106" t="s">
        <v>873</v>
      </c>
      <c r="X31" s="107">
        <v>1</v>
      </c>
      <c r="Y31" s="111" t="s">
        <v>264</v>
      </c>
      <c r="Z31" s="108">
        <v>400</v>
      </c>
      <c r="AA31" s="109">
        <f t="shared" si="4"/>
        <v>400</v>
      </c>
      <c r="AB31" s="109">
        <f>+AA31*0.12+AA31</f>
        <v>448</v>
      </c>
      <c r="AC31" s="110" t="s">
        <v>80</v>
      </c>
      <c r="AD31" s="111"/>
      <c r="AE31" s="1230"/>
      <c r="AF31" s="112" t="s">
        <v>52</v>
      </c>
      <c r="AG31" s="2457"/>
    </row>
    <row r="32" spans="1:33" ht="18" customHeight="1" x14ac:dyDescent="0.25">
      <c r="A32" s="2670"/>
      <c r="B32" s="2632" t="s">
        <v>93</v>
      </c>
      <c r="C32" s="2633" t="s">
        <v>94</v>
      </c>
      <c r="D32" s="2422" t="s">
        <v>95</v>
      </c>
      <c r="E32" s="2424" t="s">
        <v>47</v>
      </c>
      <c r="F32" s="2694" t="s">
        <v>858</v>
      </c>
      <c r="G32" s="2422" t="s">
        <v>96</v>
      </c>
      <c r="H32" s="2422" t="s">
        <v>836</v>
      </c>
      <c r="I32" s="2649">
        <v>1</v>
      </c>
      <c r="J32" s="2649">
        <v>1</v>
      </c>
      <c r="K32" s="2649">
        <v>22</v>
      </c>
      <c r="L32" s="2649">
        <v>22</v>
      </c>
      <c r="M32" s="2693" t="s">
        <v>1295</v>
      </c>
      <c r="N32" s="2692" t="s">
        <v>1294</v>
      </c>
      <c r="O32" s="2666">
        <f>AC32+AC52+AC76+AC81+AC89</f>
        <v>18650.650768</v>
      </c>
      <c r="P32" s="2661">
        <v>0</v>
      </c>
      <c r="Q32" s="2661">
        <f>+AC87</f>
        <v>499.99936000000002</v>
      </c>
      <c r="R32" s="2661">
        <f ca="1">R32</f>
        <v>0</v>
      </c>
      <c r="S32" s="2659">
        <f>+SUM(O32:Q91)</f>
        <v>19150.650128000001</v>
      </c>
      <c r="T32" s="2697" t="s">
        <v>874</v>
      </c>
      <c r="U32" s="48" t="s">
        <v>67</v>
      </c>
      <c r="V32" s="102"/>
      <c r="W32" s="437" t="s">
        <v>68</v>
      </c>
      <c r="X32" s="50"/>
      <c r="Y32" s="51"/>
      <c r="Z32" s="52"/>
      <c r="AA32" s="53"/>
      <c r="AB32" s="53"/>
      <c r="AC32" s="54">
        <f>SUM(AB33:AB51)</f>
        <v>1999.9951999999998</v>
      </c>
      <c r="AD32" s="51"/>
      <c r="AE32" s="55"/>
      <c r="AF32" s="55"/>
      <c r="AG32" s="2699" t="s">
        <v>1272</v>
      </c>
    </row>
    <row r="33" spans="1:33" s="19" customFormat="1" ht="33.950000000000003" customHeight="1" x14ac:dyDescent="0.25">
      <c r="A33" s="2670"/>
      <c r="B33" s="2545"/>
      <c r="C33" s="2548"/>
      <c r="D33" s="2472"/>
      <c r="E33" s="2679"/>
      <c r="F33" s="2695"/>
      <c r="G33" s="2472"/>
      <c r="H33" s="2472"/>
      <c r="I33" s="2558"/>
      <c r="J33" s="2558"/>
      <c r="K33" s="2558"/>
      <c r="L33" s="2558"/>
      <c r="M33" s="2442"/>
      <c r="N33" s="2451"/>
      <c r="O33" s="2664"/>
      <c r="P33" s="2655"/>
      <c r="Q33" s="2655"/>
      <c r="R33" s="2655"/>
      <c r="S33" s="2657"/>
      <c r="T33" s="2682"/>
      <c r="U33" s="32"/>
      <c r="V33" s="137" t="s">
        <v>744</v>
      </c>
      <c r="W33" s="1148" t="s">
        <v>905</v>
      </c>
      <c r="X33" s="34">
        <v>204</v>
      </c>
      <c r="Y33" s="35" t="s">
        <v>275</v>
      </c>
      <c r="Z33" s="22">
        <v>3.5</v>
      </c>
      <c r="AA33" s="23">
        <f t="shared" ref="AA33:AA51" si="5">Z33*X33</f>
        <v>714</v>
      </c>
      <c r="AB33" s="23">
        <f t="shared" ref="AB33:AB51" si="6">((AA33*0.12)+AA33)</f>
        <v>799.68</v>
      </c>
      <c r="AC33" s="29" t="s">
        <v>83</v>
      </c>
      <c r="AD33" s="373"/>
      <c r="AE33" s="1226" t="s">
        <v>52</v>
      </c>
      <c r="AF33" s="38"/>
      <c r="AG33" s="2520"/>
    </row>
    <row r="34" spans="1:33" s="19" customFormat="1" ht="33.950000000000003" customHeight="1" x14ac:dyDescent="0.25">
      <c r="A34" s="2670"/>
      <c r="B34" s="2545"/>
      <c r="C34" s="2548"/>
      <c r="D34" s="2472"/>
      <c r="E34" s="2679"/>
      <c r="F34" s="2695"/>
      <c r="G34" s="2472"/>
      <c r="H34" s="2472"/>
      <c r="I34" s="2558"/>
      <c r="J34" s="2558"/>
      <c r="K34" s="2558"/>
      <c r="L34" s="2558"/>
      <c r="M34" s="2442"/>
      <c r="N34" s="2451"/>
      <c r="O34" s="2664"/>
      <c r="P34" s="2655"/>
      <c r="Q34" s="2655"/>
      <c r="R34" s="2655"/>
      <c r="S34" s="2657"/>
      <c r="T34" s="2682"/>
      <c r="U34" s="32"/>
      <c r="V34" s="137" t="s">
        <v>745</v>
      </c>
      <c r="W34" s="1148" t="s">
        <v>98</v>
      </c>
      <c r="X34" s="34">
        <v>120</v>
      </c>
      <c r="Y34" s="35" t="s">
        <v>275</v>
      </c>
      <c r="Z34" s="22">
        <v>1.94</v>
      </c>
      <c r="AA34" s="23">
        <f t="shared" si="5"/>
        <v>232.79999999999998</v>
      </c>
      <c r="AB34" s="23">
        <f t="shared" si="6"/>
        <v>260.73599999999999</v>
      </c>
      <c r="AC34" s="29" t="s">
        <v>83</v>
      </c>
      <c r="AD34" s="373"/>
      <c r="AE34" s="1226" t="s">
        <v>52</v>
      </c>
      <c r="AF34" s="38"/>
      <c r="AG34" s="2520"/>
    </row>
    <row r="35" spans="1:33" s="19" customFormat="1" ht="33.950000000000003" customHeight="1" x14ac:dyDescent="0.25">
      <c r="A35" s="2670"/>
      <c r="B35" s="2545"/>
      <c r="C35" s="2548"/>
      <c r="D35" s="2472"/>
      <c r="E35" s="2679"/>
      <c r="F35" s="2695"/>
      <c r="G35" s="2472"/>
      <c r="H35" s="2472"/>
      <c r="I35" s="2558"/>
      <c r="J35" s="2558"/>
      <c r="K35" s="2558"/>
      <c r="L35" s="2558"/>
      <c r="M35" s="2442"/>
      <c r="N35" s="2451"/>
      <c r="O35" s="2664"/>
      <c r="P35" s="2655"/>
      <c r="Q35" s="2655"/>
      <c r="R35" s="2655"/>
      <c r="S35" s="2657"/>
      <c r="T35" s="2682"/>
      <c r="U35" s="32"/>
      <c r="V35" s="137" t="s">
        <v>746</v>
      </c>
      <c r="W35" s="1148" t="s">
        <v>99</v>
      </c>
      <c r="X35" s="34">
        <v>3</v>
      </c>
      <c r="Y35" s="35" t="s">
        <v>270</v>
      </c>
      <c r="Z35" s="22">
        <v>27.01</v>
      </c>
      <c r="AA35" s="23">
        <f t="shared" si="5"/>
        <v>81.03</v>
      </c>
      <c r="AB35" s="23">
        <f t="shared" si="6"/>
        <v>90.753600000000006</v>
      </c>
      <c r="AC35" s="29" t="s">
        <v>83</v>
      </c>
      <c r="AD35" s="373"/>
      <c r="AE35" s="1226" t="s">
        <v>52</v>
      </c>
      <c r="AF35" s="38"/>
      <c r="AG35" s="2520"/>
    </row>
    <row r="36" spans="1:33" s="19" customFormat="1" ht="33.950000000000003" customHeight="1" x14ac:dyDescent="0.25">
      <c r="A36" s="2670"/>
      <c r="B36" s="2545"/>
      <c r="C36" s="2548"/>
      <c r="D36" s="2472"/>
      <c r="E36" s="2679"/>
      <c r="F36" s="2695"/>
      <c r="G36" s="2472"/>
      <c r="H36" s="2472"/>
      <c r="I36" s="2558"/>
      <c r="J36" s="2558"/>
      <c r="K36" s="2558"/>
      <c r="L36" s="2558"/>
      <c r="M36" s="2442"/>
      <c r="N36" s="2451"/>
      <c r="O36" s="2664"/>
      <c r="P36" s="2655"/>
      <c r="Q36" s="2655"/>
      <c r="R36" s="2655"/>
      <c r="S36" s="2657"/>
      <c r="T36" s="2682"/>
      <c r="U36" s="32"/>
      <c r="V36" s="137" t="s">
        <v>747</v>
      </c>
      <c r="W36" s="1148" t="s">
        <v>100</v>
      </c>
      <c r="X36" s="34">
        <v>80</v>
      </c>
      <c r="Y36" s="35" t="s">
        <v>264</v>
      </c>
      <c r="Z36" s="22">
        <v>2.5499999999999998</v>
      </c>
      <c r="AA36" s="23">
        <f t="shared" si="5"/>
        <v>204</v>
      </c>
      <c r="AB36" s="23">
        <f t="shared" si="6"/>
        <v>228.48</v>
      </c>
      <c r="AC36" s="29" t="s">
        <v>83</v>
      </c>
      <c r="AD36" s="373"/>
      <c r="AE36" s="1226" t="s">
        <v>52</v>
      </c>
      <c r="AF36" s="38"/>
      <c r="AG36" s="2520"/>
    </row>
    <row r="37" spans="1:33" s="19" customFormat="1" ht="18" customHeight="1" x14ac:dyDescent="0.25">
      <c r="A37" s="2670"/>
      <c r="B37" s="2545"/>
      <c r="C37" s="2548"/>
      <c r="D37" s="2472"/>
      <c r="E37" s="2679"/>
      <c r="F37" s="2695"/>
      <c r="G37" s="2472"/>
      <c r="H37" s="2472"/>
      <c r="I37" s="2558"/>
      <c r="J37" s="2558"/>
      <c r="K37" s="2558"/>
      <c r="L37" s="2558"/>
      <c r="M37" s="2442"/>
      <c r="N37" s="2451"/>
      <c r="O37" s="2664"/>
      <c r="P37" s="2655"/>
      <c r="Q37" s="2655"/>
      <c r="R37" s="2655"/>
      <c r="S37" s="2657"/>
      <c r="T37" s="2682"/>
      <c r="U37" s="32"/>
      <c r="V37" s="101" t="s">
        <v>47</v>
      </c>
      <c r="W37" s="1148" t="s">
        <v>553</v>
      </c>
      <c r="X37" s="34">
        <v>7</v>
      </c>
      <c r="Y37" s="35" t="s">
        <v>264</v>
      </c>
      <c r="Z37" s="22">
        <v>4.3</v>
      </c>
      <c r="AA37" s="23">
        <f t="shared" si="5"/>
        <v>30.099999999999998</v>
      </c>
      <c r="AB37" s="23">
        <f t="shared" si="6"/>
        <v>33.711999999999996</v>
      </c>
      <c r="AC37" s="29" t="s">
        <v>83</v>
      </c>
      <c r="AD37" s="373"/>
      <c r="AE37" s="1226" t="s">
        <v>52</v>
      </c>
      <c r="AF37" s="38"/>
      <c r="AG37" s="2520"/>
    </row>
    <row r="38" spans="1:33" s="19" customFormat="1" ht="18" customHeight="1" x14ac:dyDescent="0.25">
      <c r="A38" s="2670"/>
      <c r="B38" s="2545"/>
      <c r="C38" s="2548"/>
      <c r="D38" s="2472"/>
      <c r="E38" s="2679"/>
      <c r="F38" s="2695"/>
      <c r="G38" s="2472"/>
      <c r="H38" s="2472"/>
      <c r="I38" s="2558"/>
      <c r="J38" s="2558"/>
      <c r="K38" s="2558"/>
      <c r="L38" s="2558"/>
      <c r="M38" s="2442"/>
      <c r="N38" s="2451"/>
      <c r="O38" s="2664"/>
      <c r="P38" s="2655"/>
      <c r="Q38" s="2655"/>
      <c r="R38" s="2655"/>
      <c r="S38" s="2657"/>
      <c r="T38" s="2682"/>
      <c r="U38" s="32"/>
      <c r="V38" s="137" t="s">
        <v>748</v>
      </c>
      <c r="W38" s="1148" t="s">
        <v>102</v>
      </c>
      <c r="X38" s="34">
        <v>18</v>
      </c>
      <c r="Y38" s="35" t="s">
        <v>264</v>
      </c>
      <c r="Z38" s="22">
        <v>1.91</v>
      </c>
      <c r="AA38" s="23">
        <f t="shared" si="5"/>
        <v>34.379999999999995</v>
      </c>
      <c r="AB38" s="23">
        <f t="shared" si="6"/>
        <v>38.505599999999994</v>
      </c>
      <c r="AC38" s="29" t="s">
        <v>83</v>
      </c>
      <c r="AD38" s="373"/>
      <c r="AE38" s="1226" t="s">
        <v>52</v>
      </c>
      <c r="AF38" s="38"/>
      <c r="AG38" s="2520"/>
    </row>
    <row r="39" spans="1:33" s="19" customFormat="1" ht="18" customHeight="1" x14ac:dyDescent="0.25">
      <c r="A39" s="2670"/>
      <c r="B39" s="2545"/>
      <c r="C39" s="2548"/>
      <c r="D39" s="2472"/>
      <c r="E39" s="2679"/>
      <c r="F39" s="2695"/>
      <c r="G39" s="2472"/>
      <c r="H39" s="2472"/>
      <c r="I39" s="2558"/>
      <c r="J39" s="2558"/>
      <c r="K39" s="2558"/>
      <c r="L39" s="2558"/>
      <c r="M39" s="2442"/>
      <c r="N39" s="2451"/>
      <c r="O39" s="2664"/>
      <c r="P39" s="2655"/>
      <c r="Q39" s="2655"/>
      <c r="R39" s="2655"/>
      <c r="S39" s="2657"/>
      <c r="T39" s="2682"/>
      <c r="U39" s="32"/>
      <c r="V39" s="137" t="s">
        <v>749</v>
      </c>
      <c r="W39" s="1148" t="s">
        <v>906</v>
      </c>
      <c r="X39" s="34">
        <v>5</v>
      </c>
      <c r="Y39" s="35" t="s">
        <v>369</v>
      </c>
      <c r="Z39" s="22">
        <v>15</v>
      </c>
      <c r="AA39" s="23">
        <f t="shared" si="5"/>
        <v>75</v>
      </c>
      <c r="AB39" s="23">
        <f t="shared" si="6"/>
        <v>84</v>
      </c>
      <c r="AC39" s="29" t="s">
        <v>83</v>
      </c>
      <c r="AD39" s="373"/>
      <c r="AE39" s="1226" t="s">
        <v>52</v>
      </c>
      <c r="AF39" s="38"/>
      <c r="AG39" s="2520"/>
    </row>
    <row r="40" spans="1:33" s="19" customFormat="1" ht="18" customHeight="1" x14ac:dyDescent="0.25">
      <c r="A40" s="2670"/>
      <c r="B40" s="2545"/>
      <c r="C40" s="2548"/>
      <c r="D40" s="2472"/>
      <c r="E40" s="2679"/>
      <c r="F40" s="2695"/>
      <c r="G40" s="2472"/>
      <c r="H40" s="2472"/>
      <c r="I40" s="2558"/>
      <c r="J40" s="2558"/>
      <c r="K40" s="2558"/>
      <c r="L40" s="2558"/>
      <c r="M40" s="2442"/>
      <c r="N40" s="2451"/>
      <c r="O40" s="2664"/>
      <c r="P40" s="2655"/>
      <c r="Q40" s="2655"/>
      <c r="R40" s="2655"/>
      <c r="S40" s="2657"/>
      <c r="T40" s="2682"/>
      <c r="U40" s="32"/>
      <c r="V40" s="137" t="s">
        <v>1273</v>
      </c>
      <c r="W40" s="1148" t="s">
        <v>1330</v>
      </c>
      <c r="X40" s="34">
        <v>11</v>
      </c>
      <c r="Y40" s="35" t="s">
        <v>264</v>
      </c>
      <c r="Z40" s="22">
        <v>1</v>
      </c>
      <c r="AA40" s="23">
        <f t="shared" si="5"/>
        <v>11</v>
      </c>
      <c r="AB40" s="23">
        <f t="shared" si="6"/>
        <v>12.32</v>
      </c>
      <c r="AC40" s="29" t="s">
        <v>83</v>
      </c>
      <c r="AD40" s="373"/>
      <c r="AE40" s="1226" t="s">
        <v>52</v>
      </c>
      <c r="AF40" s="38"/>
      <c r="AG40" s="2520"/>
    </row>
    <row r="41" spans="1:33" s="19" customFormat="1" ht="33.950000000000003" customHeight="1" x14ac:dyDescent="0.25">
      <c r="A41" s="2670"/>
      <c r="B41" s="2545"/>
      <c r="C41" s="2548"/>
      <c r="D41" s="2472"/>
      <c r="E41" s="2679"/>
      <c r="F41" s="2695"/>
      <c r="G41" s="2472"/>
      <c r="H41" s="2472"/>
      <c r="I41" s="2558"/>
      <c r="J41" s="2558"/>
      <c r="K41" s="2558"/>
      <c r="L41" s="2558"/>
      <c r="M41" s="2442"/>
      <c r="N41" s="2451"/>
      <c r="O41" s="2664"/>
      <c r="P41" s="2655"/>
      <c r="Q41" s="2655"/>
      <c r="R41" s="2655"/>
      <c r="S41" s="2657"/>
      <c r="T41" s="2682"/>
      <c r="U41" s="32"/>
      <c r="V41" s="137" t="s">
        <v>1274</v>
      </c>
      <c r="W41" s="1148" t="s">
        <v>1331</v>
      </c>
      <c r="X41" s="34">
        <v>5</v>
      </c>
      <c r="Y41" s="35" t="s">
        <v>264</v>
      </c>
      <c r="Z41" s="22">
        <v>19.5</v>
      </c>
      <c r="AA41" s="23">
        <f t="shared" si="5"/>
        <v>97.5</v>
      </c>
      <c r="AB41" s="23">
        <f t="shared" si="6"/>
        <v>109.2</v>
      </c>
      <c r="AC41" s="29" t="s">
        <v>83</v>
      </c>
      <c r="AD41" s="373"/>
      <c r="AE41" s="1226" t="s">
        <v>52</v>
      </c>
      <c r="AF41" s="38"/>
      <c r="AG41" s="2520"/>
    </row>
    <row r="42" spans="1:33" s="19" customFormat="1" ht="18" customHeight="1" x14ac:dyDescent="0.25">
      <c r="A42" s="2670"/>
      <c r="B42" s="2545"/>
      <c r="C42" s="2548"/>
      <c r="D42" s="2472"/>
      <c r="E42" s="2679"/>
      <c r="F42" s="2695"/>
      <c r="G42" s="2472"/>
      <c r="H42" s="2472"/>
      <c r="I42" s="2558"/>
      <c r="J42" s="2558"/>
      <c r="K42" s="2558"/>
      <c r="L42" s="2558"/>
      <c r="M42" s="2442"/>
      <c r="N42" s="2451"/>
      <c r="O42" s="2664"/>
      <c r="P42" s="2655"/>
      <c r="Q42" s="2655"/>
      <c r="R42" s="2655"/>
      <c r="S42" s="2657"/>
      <c r="T42" s="2682"/>
      <c r="U42" s="32"/>
      <c r="V42" s="137" t="s">
        <v>1275</v>
      </c>
      <c r="W42" s="1148" t="s">
        <v>1332</v>
      </c>
      <c r="X42" s="34">
        <v>14</v>
      </c>
      <c r="Y42" s="35" t="s">
        <v>264</v>
      </c>
      <c r="Z42" s="22">
        <v>2.29</v>
      </c>
      <c r="AA42" s="23">
        <f t="shared" si="5"/>
        <v>32.06</v>
      </c>
      <c r="AB42" s="23">
        <f t="shared" si="6"/>
        <v>35.907200000000003</v>
      </c>
      <c r="AC42" s="29" t="s">
        <v>83</v>
      </c>
      <c r="AD42" s="373"/>
      <c r="AE42" s="1226" t="s">
        <v>52</v>
      </c>
      <c r="AF42" s="38"/>
      <c r="AG42" s="2520"/>
    </row>
    <row r="43" spans="1:33" s="19" customFormat="1" ht="18" customHeight="1" x14ac:dyDescent="0.25">
      <c r="A43" s="2670"/>
      <c r="B43" s="2545"/>
      <c r="C43" s="2548"/>
      <c r="D43" s="2472"/>
      <c r="E43" s="2679"/>
      <c r="F43" s="2695"/>
      <c r="G43" s="2472"/>
      <c r="H43" s="2472"/>
      <c r="I43" s="2558"/>
      <c r="J43" s="2558"/>
      <c r="K43" s="2558"/>
      <c r="L43" s="2558"/>
      <c r="M43" s="2442"/>
      <c r="N43" s="2451"/>
      <c r="O43" s="2664"/>
      <c r="P43" s="2655"/>
      <c r="Q43" s="2655"/>
      <c r="R43" s="2655"/>
      <c r="S43" s="2657"/>
      <c r="T43" s="2682"/>
      <c r="U43" s="32"/>
      <c r="V43" s="101" t="s">
        <v>47</v>
      </c>
      <c r="W43" s="1148" t="s">
        <v>1276</v>
      </c>
      <c r="X43" s="34">
        <v>4</v>
      </c>
      <c r="Y43" s="35" t="s">
        <v>264</v>
      </c>
      <c r="Z43" s="22">
        <v>1.79</v>
      </c>
      <c r="AA43" s="23">
        <f t="shared" si="5"/>
        <v>7.16</v>
      </c>
      <c r="AB43" s="23">
        <f t="shared" si="6"/>
        <v>8.0191999999999997</v>
      </c>
      <c r="AC43" s="29" t="s">
        <v>83</v>
      </c>
      <c r="AD43" s="373"/>
      <c r="AE43" s="1226" t="s">
        <v>52</v>
      </c>
      <c r="AF43" s="38"/>
      <c r="AG43" s="2520"/>
    </row>
    <row r="44" spans="1:33" s="19" customFormat="1" ht="18" customHeight="1" x14ac:dyDescent="0.25">
      <c r="A44" s="2670"/>
      <c r="B44" s="2545"/>
      <c r="C44" s="2548"/>
      <c r="D44" s="2472"/>
      <c r="E44" s="2679"/>
      <c r="F44" s="2695"/>
      <c r="G44" s="2472"/>
      <c r="H44" s="2472"/>
      <c r="I44" s="2558"/>
      <c r="J44" s="2558"/>
      <c r="K44" s="2558"/>
      <c r="L44" s="2558"/>
      <c r="M44" s="2442"/>
      <c r="N44" s="2451"/>
      <c r="O44" s="2664"/>
      <c r="P44" s="2655"/>
      <c r="Q44" s="2655"/>
      <c r="R44" s="2655"/>
      <c r="S44" s="2657"/>
      <c r="T44" s="2682"/>
      <c r="U44" s="32"/>
      <c r="V44" s="101" t="s">
        <v>47</v>
      </c>
      <c r="W44" s="1147" t="s">
        <v>1333</v>
      </c>
      <c r="X44" s="61">
        <v>15</v>
      </c>
      <c r="Y44" s="35" t="s">
        <v>264</v>
      </c>
      <c r="Z44" s="62">
        <v>1.5</v>
      </c>
      <c r="AA44" s="23">
        <f t="shared" si="5"/>
        <v>22.5</v>
      </c>
      <c r="AB44" s="23">
        <f t="shared" si="6"/>
        <v>25.2</v>
      </c>
      <c r="AC44" s="29" t="s">
        <v>83</v>
      </c>
      <c r="AD44" s="373"/>
      <c r="AE44" s="1226" t="s">
        <v>52</v>
      </c>
      <c r="AF44" s="38"/>
      <c r="AG44" s="2520"/>
    </row>
    <row r="45" spans="1:33" s="19" customFormat="1" ht="18" customHeight="1" x14ac:dyDescent="0.25">
      <c r="A45" s="2670"/>
      <c r="B45" s="2545"/>
      <c r="C45" s="2548"/>
      <c r="D45" s="2472"/>
      <c r="E45" s="2679"/>
      <c r="F45" s="2695"/>
      <c r="G45" s="2472"/>
      <c r="H45" s="2472"/>
      <c r="I45" s="2558"/>
      <c r="J45" s="2558"/>
      <c r="K45" s="2558"/>
      <c r="L45" s="2558"/>
      <c r="M45" s="2442"/>
      <c r="N45" s="2451"/>
      <c r="O45" s="2664"/>
      <c r="P45" s="2655"/>
      <c r="Q45" s="2655"/>
      <c r="R45" s="2655"/>
      <c r="S45" s="2657"/>
      <c r="T45" s="2682"/>
      <c r="U45" s="32"/>
      <c r="V45" s="101" t="s">
        <v>47</v>
      </c>
      <c r="W45" s="1147" t="s">
        <v>1277</v>
      </c>
      <c r="X45" s="61">
        <v>2</v>
      </c>
      <c r="Y45" s="35" t="s">
        <v>264</v>
      </c>
      <c r="Z45" s="62">
        <v>7.76</v>
      </c>
      <c r="AA45" s="23">
        <f t="shared" si="5"/>
        <v>15.52</v>
      </c>
      <c r="AB45" s="23">
        <f t="shared" si="6"/>
        <v>17.382400000000001</v>
      </c>
      <c r="AC45" s="29" t="s">
        <v>80</v>
      </c>
      <c r="AD45" s="373"/>
      <c r="AE45" s="1227"/>
      <c r="AF45" s="38" t="s">
        <v>52</v>
      </c>
      <c r="AG45" s="2520"/>
    </row>
    <row r="46" spans="1:33" s="19" customFormat="1" ht="18" customHeight="1" x14ac:dyDescent="0.25">
      <c r="A46" s="2670"/>
      <c r="B46" s="2545"/>
      <c r="C46" s="2548"/>
      <c r="D46" s="2472"/>
      <c r="E46" s="2679"/>
      <c r="F46" s="2695"/>
      <c r="G46" s="2472"/>
      <c r="H46" s="2472"/>
      <c r="I46" s="2558"/>
      <c r="J46" s="2558"/>
      <c r="K46" s="2558"/>
      <c r="L46" s="2558"/>
      <c r="M46" s="2442"/>
      <c r="N46" s="2451"/>
      <c r="O46" s="2664"/>
      <c r="P46" s="2655"/>
      <c r="Q46" s="2655"/>
      <c r="R46" s="2655"/>
      <c r="S46" s="2657"/>
      <c r="T46" s="2682"/>
      <c r="U46" s="32"/>
      <c r="V46" s="101" t="s">
        <v>47</v>
      </c>
      <c r="W46" s="1148" t="s">
        <v>1278</v>
      </c>
      <c r="X46" s="61">
        <v>4</v>
      </c>
      <c r="Y46" s="35" t="s">
        <v>264</v>
      </c>
      <c r="Z46" s="62">
        <v>5.8</v>
      </c>
      <c r="AA46" s="23">
        <f t="shared" si="5"/>
        <v>23.2</v>
      </c>
      <c r="AB46" s="23">
        <f t="shared" si="6"/>
        <v>25.983999999999998</v>
      </c>
      <c r="AC46" s="29" t="s">
        <v>80</v>
      </c>
      <c r="AD46" s="373"/>
      <c r="AE46" s="1231"/>
      <c r="AF46" s="38" t="s">
        <v>52</v>
      </c>
      <c r="AG46" s="2520"/>
    </row>
    <row r="47" spans="1:33" s="19" customFormat="1" ht="18" customHeight="1" x14ac:dyDescent="0.25">
      <c r="A47" s="2670"/>
      <c r="B47" s="2545"/>
      <c r="C47" s="2548"/>
      <c r="D47" s="2472"/>
      <c r="E47" s="2679"/>
      <c r="F47" s="2695"/>
      <c r="G47" s="2472"/>
      <c r="H47" s="2472"/>
      <c r="I47" s="2558"/>
      <c r="J47" s="2558"/>
      <c r="K47" s="2558"/>
      <c r="L47" s="2558"/>
      <c r="M47" s="2442"/>
      <c r="N47" s="2451"/>
      <c r="O47" s="2664"/>
      <c r="P47" s="2655"/>
      <c r="Q47" s="2655"/>
      <c r="R47" s="2655"/>
      <c r="S47" s="2657"/>
      <c r="T47" s="2682"/>
      <c r="U47" s="32"/>
      <c r="V47" s="101" t="s">
        <v>47</v>
      </c>
      <c r="W47" s="1148" t="s">
        <v>907</v>
      </c>
      <c r="X47" s="34">
        <v>4</v>
      </c>
      <c r="Y47" s="35" t="s">
        <v>264</v>
      </c>
      <c r="Z47" s="22">
        <v>9.74</v>
      </c>
      <c r="AA47" s="23">
        <f t="shared" si="5"/>
        <v>38.96</v>
      </c>
      <c r="AB47" s="23">
        <f t="shared" si="6"/>
        <v>43.635199999999998</v>
      </c>
      <c r="AC47" s="29" t="s">
        <v>83</v>
      </c>
      <c r="AD47" s="373"/>
      <c r="AE47" s="1226" t="s">
        <v>52</v>
      </c>
      <c r="AF47" s="38"/>
      <c r="AG47" s="2520"/>
    </row>
    <row r="48" spans="1:33" s="19" customFormat="1" ht="33.950000000000003" customHeight="1" x14ac:dyDescent="0.25">
      <c r="A48" s="2670"/>
      <c r="B48" s="2545"/>
      <c r="C48" s="2548"/>
      <c r="D48" s="2472"/>
      <c r="E48" s="2679"/>
      <c r="F48" s="2695"/>
      <c r="G48" s="2472"/>
      <c r="H48" s="2472"/>
      <c r="I48" s="2558"/>
      <c r="J48" s="2558"/>
      <c r="K48" s="2558"/>
      <c r="L48" s="2558"/>
      <c r="M48" s="2442"/>
      <c r="N48" s="2451"/>
      <c r="O48" s="2664"/>
      <c r="P48" s="2655"/>
      <c r="Q48" s="2655"/>
      <c r="R48" s="2655"/>
      <c r="S48" s="2657"/>
      <c r="T48" s="2682"/>
      <c r="U48" s="32"/>
      <c r="V48" s="101" t="s">
        <v>47</v>
      </c>
      <c r="W48" s="1148" t="s">
        <v>812</v>
      </c>
      <c r="X48" s="34">
        <v>10</v>
      </c>
      <c r="Y48" s="35" t="s">
        <v>275</v>
      </c>
      <c r="Z48" s="22">
        <v>1.29</v>
      </c>
      <c r="AA48" s="23">
        <f t="shared" si="5"/>
        <v>12.9</v>
      </c>
      <c r="AB48" s="23">
        <f t="shared" si="6"/>
        <v>14.448</v>
      </c>
      <c r="AC48" s="29" t="s">
        <v>80</v>
      </c>
      <c r="AD48" s="373"/>
      <c r="AE48" s="1226"/>
      <c r="AF48" s="35" t="s">
        <v>52</v>
      </c>
      <c r="AG48" s="2520"/>
    </row>
    <row r="49" spans="1:33" s="19" customFormat="1" ht="18" customHeight="1" x14ac:dyDescent="0.25">
      <c r="A49" s="2670"/>
      <c r="B49" s="2545"/>
      <c r="C49" s="2548"/>
      <c r="D49" s="2472"/>
      <c r="E49" s="2679"/>
      <c r="F49" s="2695"/>
      <c r="G49" s="2472"/>
      <c r="H49" s="2472"/>
      <c r="I49" s="2558"/>
      <c r="J49" s="2558"/>
      <c r="K49" s="2558"/>
      <c r="L49" s="2558"/>
      <c r="M49" s="2442"/>
      <c r="N49" s="2451"/>
      <c r="O49" s="2664"/>
      <c r="P49" s="2655"/>
      <c r="Q49" s="2655"/>
      <c r="R49" s="2655"/>
      <c r="S49" s="2657"/>
      <c r="T49" s="2682"/>
      <c r="U49" s="32"/>
      <c r="V49" s="137" t="s">
        <v>750</v>
      </c>
      <c r="W49" s="1148" t="s">
        <v>813</v>
      </c>
      <c r="X49" s="34">
        <v>20</v>
      </c>
      <c r="Y49" s="35" t="s">
        <v>264</v>
      </c>
      <c r="Z49" s="22">
        <v>0.88</v>
      </c>
      <c r="AA49" s="23">
        <f t="shared" si="5"/>
        <v>17.600000000000001</v>
      </c>
      <c r="AB49" s="23">
        <f t="shared" si="6"/>
        <v>19.712000000000003</v>
      </c>
      <c r="AC49" s="29" t="s">
        <v>83</v>
      </c>
      <c r="AD49" s="373"/>
      <c r="AE49" s="1226" t="s">
        <v>52</v>
      </c>
      <c r="AF49" s="35"/>
      <c r="AG49" s="2520"/>
    </row>
    <row r="50" spans="1:33" s="19" customFormat="1" ht="18" customHeight="1" x14ac:dyDescent="0.25">
      <c r="A50" s="2670"/>
      <c r="B50" s="2545"/>
      <c r="C50" s="2548"/>
      <c r="D50" s="2472"/>
      <c r="E50" s="2679"/>
      <c r="F50" s="2695"/>
      <c r="G50" s="2472"/>
      <c r="H50" s="2472"/>
      <c r="I50" s="2558"/>
      <c r="J50" s="2558"/>
      <c r="K50" s="2558"/>
      <c r="L50" s="2558"/>
      <c r="M50" s="2442"/>
      <c r="N50" s="2451"/>
      <c r="O50" s="2664"/>
      <c r="P50" s="2655"/>
      <c r="Q50" s="2655"/>
      <c r="R50" s="2655"/>
      <c r="S50" s="2657"/>
      <c r="T50" s="2682"/>
      <c r="U50" s="32"/>
      <c r="V50" s="137" t="s">
        <v>751</v>
      </c>
      <c r="W50" s="1148" t="s">
        <v>104</v>
      </c>
      <c r="X50" s="34">
        <v>5</v>
      </c>
      <c r="Y50" s="35" t="s">
        <v>264</v>
      </c>
      <c r="Z50" s="22">
        <v>18</v>
      </c>
      <c r="AA50" s="23">
        <f t="shared" si="5"/>
        <v>90</v>
      </c>
      <c r="AB50" s="23">
        <f t="shared" si="6"/>
        <v>100.8</v>
      </c>
      <c r="AC50" s="29" t="s">
        <v>80</v>
      </c>
      <c r="AD50" s="373"/>
      <c r="AE50" s="1226"/>
      <c r="AF50" s="35" t="s">
        <v>52</v>
      </c>
      <c r="AG50" s="2520"/>
    </row>
    <row r="51" spans="1:33" s="19" customFormat="1" ht="18" customHeight="1" x14ac:dyDescent="0.25">
      <c r="A51" s="2670"/>
      <c r="B51" s="2545"/>
      <c r="C51" s="2548"/>
      <c r="D51" s="2472"/>
      <c r="E51" s="2679"/>
      <c r="F51" s="2695"/>
      <c r="G51" s="2472"/>
      <c r="H51" s="2472"/>
      <c r="I51" s="2558"/>
      <c r="J51" s="2558"/>
      <c r="K51" s="2558"/>
      <c r="L51" s="2558"/>
      <c r="M51" s="2442"/>
      <c r="N51" s="2451"/>
      <c r="O51" s="2664"/>
      <c r="P51" s="2655"/>
      <c r="Q51" s="2655"/>
      <c r="R51" s="2655"/>
      <c r="S51" s="2657"/>
      <c r="T51" s="2682"/>
      <c r="U51" s="32"/>
      <c r="V51" s="137" t="s">
        <v>752</v>
      </c>
      <c r="W51" s="1148" t="s">
        <v>753</v>
      </c>
      <c r="X51" s="34">
        <v>1</v>
      </c>
      <c r="Y51" s="35" t="s">
        <v>268</v>
      </c>
      <c r="Z51" s="22">
        <v>46</v>
      </c>
      <c r="AA51" s="23">
        <f t="shared" si="5"/>
        <v>46</v>
      </c>
      <c r="AB51" s="23">
        <f t="shared" si="6"/>
        <v>51.519999999999996</v>
      </c>
      <c r="AC51" s="29" t="s">
        <v>80</v>
      </c>
      <c r="AD51" s="373"/>
      <c r="AE51" s="1226"/>
      <c r="AF51" s="35" t="s">
        <v>52</v>
      </c>
      <c r="AG51" s="2520"/>
    </row>
    <row r="52" spans="1:33" s="19" customFormat="1" ht="18" customHeight="1" x14ac:dyDescent="0.25">
      <c r="A52" s="2671"/>
      <c r="B52" s="2545"/>
      <c r="C52" s="2548"/>
      <c r="D52" s="2472"/>
      <c r="E52" s="2679"/>
      <c r="F52" s="2695"/>
      <c r="G52" s="2472"/>
      <c r="H52" s="2472"/>
      <c r="I52" s="2558"/>
      <c r="J52" s="2558"/>
      <c r="K52" s="2558"/>
      <c r="L52" s="2558"/>
      <c r="M52" s="2442"/>
      <c r="N52" s="2451"/>
      <c r="O52" s="2664"/>
      <c r="P52" s="2655"/>
      <c r="Q52" s="2655"/>
      <c r="R52" s="2655"/>
      <c r="S52" s="2657"/>
      <c r="T52" s="2682"/>
      <c r="U52" s="25" t="s">
        <v>64</v>
      </c>
      <c r="V52" s="32"/>
      <c r="W52" s="33" t="s">
        <v>105</v>
      </c>
      <c r="X52" s="34"/>
      <c r="Y52" s="35"/>
      <c r="Z52" s="22"/>
      <c r="AA52" s="23"/>
      <c r="AB52" s="23"/>
      <c r="AC52" s="29">
        <f>SUM(AB53:AB75)</f>
        <v>411.93360000000001</v>
      </c>
      <c r="AD52" s="1229"/>
      <c r="AE52" s="1226"/>
      <c r="AF52" s="38"/>
      <c r="AG52" s="2520"/>
    </row>
    <row r="53" spans="1:33" s="19" customFormat="1" ht="18" customHeight="1" x14ac:dyDescent="0.25">
      <c r="A53" s="2669" t="s">
        <v>43</v>
      </c>
      <c r="B53" s="2545"/>
      <c r="C53" s="2548"/>
      <c r="D53" s="2472"/>
      <c r="E53" s="2679"/>
      <c r="F53" s="2695"/>
      <c r="G53" s="2472"/>
      <c r="H53" s="2472"/>
      <c r="I53" s="2558"/>
      <c r="J53" s="2558"/>
      <c r="K53" s="2558"/>
      <c r="L53" s="2558"/>
      <c r="M53" s="2442"/>
      <c r="N53" s="2451"/>
      <c r="O53" s="2664"/>
      <c r="P53" s="2655"/>
      <c r="Q53" s="2655"/>
      <c r="R53" s="2655"/>
      <c r="S53" s="2657"/>
      <c r="T53" s="2682"/>
      <c r="U53" s="457"/>
      <c r="V53" s="137" t="s">
        <v>754</v>
      </c>
      <c r="W53" s="73" t="s">
        <v>106</v>
      </c>
      <c r="X53" s="34">
        <v>3</v>
      </c>
      <c r="Y53" s="35" t="s">
        <v>264</v>
      </c>
      <c r="Z53" s="22">
        <v>0.28999999999999998</v>
      </c>
      <c r="AA53" s="23">
        <f t="shared" ref="AA53:AA75" si="7">Z53*X53</f>
        <v>0.86999999999999988</v>
      </c>
      <c r="AB53" s="23">
        <f t="shared" ref="AB53:AB88" si="8">((AA53*0.12)+AA53)</f>
        <v>0.97439999999999982</v>
      </c>
      <c r="AC53" s="29" t="s">
        <v>83</v>
      </c>
      <c r="AD53" s="373"/>
      <c r="AE53" s="1226" t="s">
        <v>52</v>
      </c>
      <c r="AF53" s="38"/>
      <c r="AG53" s="2520"/>
    </row>
    <row r="54" spans="1:33" s="19" customFormat="1" ht="18" customHeight="1" x14ac:dyDescent="0.25">
      <c r="A54" s="2670"/>
      <c r="B54" s="2545"/>
      <c r="C54" s="2548"/>
      <c r="D54" s="2472"/>
      <c r="E54" s="2679"/>
      <c r="F54" s="2695"/>
      <c r="G54" s="2472"/>
      <c r="H54" s="2472"/>
      <c r="I54" s="2558"/>
      <c r="J54" s="2558"/>
      <c r="K54" s="2558"/>
      <c r="L54" s="2558"/>
      <c r="M54" s="2442"/>
      <c r="N54" s="2451"/>
      <c r="O54" s="2664"/>
      <c r="P54" s="2655"/>
      <c r="Q54" s="2655"/>
      <c r="R54" s="2655"/>
      <c r="S54" s="2657"/>
      <c r="T54" s="2682"/>
      <c r="U54" s="457"/>
      <c r="V54" s="137" t="s">
        <v>755</v>
      </c>
      <c r="W54" s="72" t="s">
        <v>756</v>
      </c>
      <c r="X54" s="34">
        <v>5</v>
      </c>
      <c r="Y54" s="35" t="s">
        <v>264</v>
      </c>
      <c r="Z54" s="22">
        <v>0.36</v>
      </c>
      <c r="AA54" s="23">
        <f t="shared" si="7"/>
        <v>1.7999999999999998</v>
      </c>
      <c r="AB54" s="23">
        <f t="shared" si="8"/>
        <v>2.016</v>
      </c>
      <c r="AC54" s="29" t="s">
        <v>83</v>
      </c>
      <c r="AD54" s="373"/>
      <c r="AE54" s="1226" t="s">
        <v>52</v>
      </c>
      <c r="AF54" s="38"/>
      <c r="AG54" s="2520"/>
    </row>
    <row r="55" spans="1:33" s="19" customFormat="1" ht="18" customHeight="1" x14ac:dyDescent="0.25">
      <c r="A55" s="2670"/>
      <c r="B55" s="2545"/>
      <c r="C55" s="2548"/>
      <c r="D55" s="2472"/>
      <c r="E55" s="2679"/>
      <c r="F55" s="2695"/>
      <c r="G55" s="2472"/>
      <c r="H55" s="2472"/>
      <c r="I55" s="2558"/>
      <c r="J55" s="2558"/>
      <c r="K55" s="2558"/>
      <c r="L55" s="2558"/>
      <c r="M55" s="2442"/>
      <c r="N55" s="2451"/>
      <c r="O55" s="2664"/>
      <c r="P55" s="2655"/>
      <c r="Q55" s="2655"/>
      <c r="R55" s="2655"/>
      <c r="S55" s="2657"/>
      <c r="T55" s="2682"/>
      <c r="U55" s="32"/>
      <c r="V55" s="137" t="s">
        <v>757</v>
      </c>
      <c r="W55" s="73" t="s">
        <v>758</v>
      </c>
      <c r="X55" s="34">
        <v>4</v>
      </c>
      <c r="Y55" s="35" t="s">
        <v>264</v>
      </c>
      <c r="Z55" s="22">
        <v>4</v>
      </c>
      <c r="AA55" s="23">
        <f t="shared" si="7"/>
        <v>16</v>
      </c>
      <c r="AB55" s="23">
        <f t="shared" si="8"/>
        <v>17.920000000000002</v>
      </c>
      <c r="AC55" s="29" t="s">
        <v>83</v>
      </c>
      <c r="AD55" s="373"/>
      <c r="AE55" s="1226" t="s">
        <v>52</v>
      </c>
      <c r="AF55" s="38"/>
      <c r="AG55" s="2520"/>
    </row>
    <row r="56" spans="1:33" s="19" customFormat="1" ht="18" customHeight="1" x14ac:dyDescent="0.25">
      <c r="A56" s="2670"/>
      <c r="B56" s="2545"/>
      <c r="C56" s="2548"/>
      <c r="D56" s="2472"/>
      <c r="E56" s="2679"/>
      <c r="F56" s="2695"/>
      <c r="G56" s="2472"/>
      <c r="H56" s="2472"/>
      <c r="I56" s="2558"/>
      <c r="J56" s="2558"/>
      <c r="K56" s="2558"/>
      <c r="L56" s="2558"/>
      <c r="M56" s="2442"/>
      <c r="N56" s="2451"/>
      <c r="O56" s="2664"/>
      <c r="P56" s="2655"/>
      <c r="Q56" s="2655"/>
      <c r="R56" s="2655"/>
      <c r="S56" s="2657"/>
      <c r="T56" s="2682"/>
      <c r="U56" s="32"/>
      <c r="V56" s="137" t="s">
        <v>759</v>
      </c>
      <c r="W56" s="73" t="s">
        <v>760</v>
      </c>
      <c r="X56" s="34">
        <v>4</v>
      </c>
      <c r="Y56" s="35" t="s">
        <v>264</v>
      </c>
      <c r="Z56" s="22">
        <v>1.4</v>
      </c>
      <c r="AA56" s="23">
        <f t="shared" si="7"/>
        <v>5.6</v>
      </c>
      <c r="AB56" s="23">
        <f t="shared" si="8"/>
        <v>6.2719999999999994</v>
      </c>
      <c r="AC56" s="29" t="s">
        <v>83</v>
      </c>
      <c r="AD56" s="373"/>
      <c r="AE56" s="1226" t="s">
        <v>52</v>
      </c>
      <c r="AF56" s="38"/>
      <c r="AG56" s="2520"/>
    </row>
    <row r="57" spans="1:33" s="19" customFormat="1" ht="18" customHeight="1" x14ac:dyDescent="0.25">
      <c r="A57" s="2670"/>
      <c r="B57" s="2545"/>
      <c r="C57" s="2548"/>
      <c r="D57" s="2472"/>
      <c r="E57" s="2679"/>
      <c r="F57" s="2695"/>
      <c r="G57" s="2472"/>
      <c r="H57" s="2472"/>
      <c r="I57" s="2558"/>
      <c r="J57" s="2558"/>
      <c r="K57" s="2558"/>
      <c r="L57" s="2558"/>
      <c r="M57" s="2442"/>
      <c r="N57" s="2451"/>
      <c r="O57" s="2664"/>
      <c r="P57" s="2655"/>
      <c r="Q57" s="2655"/>
      <c r="R57" s="2655"/>
      <c r="S57" s="2657"/>
      <c r="T57" s="2682"/>
      <c r="U57" s="32"/>
      <c r="V57" s="137" t="s">
        <v>761</v>
      </c>
      <c r="W57" s="73" t="s">
        <v>762</v>
      </c>
      <c r="X57" s="34">
        <v>2</v>
      </c>
      <c r="Y57" s="35" t="s">
        <v>264</v>
      </c>
      <c r="Z57" s="22">
        <v>3.41</v>
      </c>
      <c r="AA57" s="23">
        <f t="shared" si="7"/>
        <v>6.82</v>
      </c>
      <c r="AB57" s="23">
        <f t="shared" si="8"/>
        <v>7.6384000000000007</v>
      </c>
      <c r="AC57" s="29" t="s">
        <v>83</v>
      </c>
      <c r="AD57" s="373"/>
      <c r="AE57" s="1226" t="s">
        <v>52</v>
      </c>
      <c r="AF57" s="38"/>
      <c r="AG57" s="2520"/>
    </row>
    <row r="58" spans="1:33" s="19" customFormat="1" ht="33.950000000000003" customHeight="1" x14ac:dyDescent="0.25">
      <c r="A58" s="2670"/>
      <c r="B58" s="2545"/>
      <c r="C58" s="2548"/>
      <c r="D58" s="2472"/>
      <c r="E58" s="2679"/>
      <c r="F58" s="2695"/>
      <c r="G58" s="2472"/>
      <c r="H58" s="2472"/>
      <c r="I58" s="2558"/>
      <c r="J58" s="2558"/>
      <c r="K58" s="2558"/>
      <c r="L58" s="2558"/>
      <c r="M58" s="2442"/>
      <c r="N58" s="2451"/>
      <c r="O58" s="2664"/>
      <c r="P58" s="2655"/>
      <c r="Q58" s="2655"/>
      <c r="R58" s="2655"/>
      <c r="S58" s="2657"/>
      <c r="T58" s="2682"/>
      <c r="U58" s="32"/>
      <c r="V58" s="57" t="s">
        <v>47</v>
      </c>
      <c r="W58" s="73" t="s">
        <v>763</v>
      </c>
      <c r="X58" s="34">
        <v>3</v>
      </c>
      <c r="Y58" s="35" t="s">
        <v>264</v>
      </c>
      <c r="Z58" s="22">
        <v>0.71</v>
      </c>
      <c r="AA58" s="23">
        <f t="shared" si="7"/>
        <v>2.13</v>
      </c>
      <c r="AB58" s="23">
        <f t="shared" si="8"/>
        <v>2.3855999999999997</v>
      </c>
      <c r="AC58" s="29" t="s">
        <v>83</v>
      </c>
      <c r="AD58" s="373"/>
      <c r="AE58" s="1226" t="s">
        <v>52</v>
      </c>
      <c r="AF58" s="38"/>
      <c r="AG58" s="2520"/>
    </row>
    <row r="59" spans="1:33" s="19" customFormat="1" ht="33.950000000000003" customHeight="1" x14ac:dyDescent="0.25">
      <c r="A59" s="2670"/>
      <c r="B59" s="2545"/>
      <c r="C59" s="2548"/>
      <c r="D59" s="2472"/>
      <c r="E59" s="2679"/>
      <c r="F59" s="2695"/>
      <c r="G59" s="2472"/>
      <c r="H59" s="2472"/>
      <c r="I59" s="2558"/>
      <c r="J59" s="2558"/>
      <c r="K59" s="2558"/>
      <c r="L59" s="2558"/>
      <c r="M59" s="2442"/>
      <c r="N59" s="2451"/>
      <c r="O59" s="2664"/>
      <c r="P59" s="2655"/>
      <c r="Q59" s="2655"/>
      <c r="R59" s="2655"/>
      <c r="S59" s="2657"/>
      <c r="T59" s="2682"/>
      <c r="U59" s="32"/>
      <c r="V59" s="137" t="s">
        <v>764</v>
      </c>
      <c r="W59" s="73" t="s">
        <v>814</v>
      </c>
      <c r="X59" s="34">
        <v>5</v>
      </c>
      <c r="Y59" s="35" t="s">
        <v>264</v>
      </c>
      <c r="Z59" s="22">
        <v>3.2</v>
      </c>
      <c r="AA59" s="23">
        <f t="shared" si="7"/>
        <v>16</v>
      </c>
      <c r="AB59" s="23">
        <f t="shared" si="8"/>
        <v>17.920000000000002</v>
      </c>
      <c r="AC59" s="29" t="s">
        <v>83</v>
      </c>
      <c r="AD59" s="373"/>
      <c r="AE59" s="1226" t="s">
        <v>52</v>
      </c>
      <c r="AF59" s="38"/>
      <c r="AG59" s="2520"/>
    </row>
    <row r="60" spans="1:33" s="19" customFormat="1" ht="33.950000000000003" customHeight="1" x14ac:dyDescent="0.25">
      <c r="A60" s="2670"/>
      <c r="B60" s="2545"/>
      <c r="C60" s="2548"/>
      <c r="D60" s="2472"/>
      <c r="E60" s="2679"/>
      <c r="F60" s="2695"/>
      <c r="G60" s="2472"/>
      <c r="H60" s="2472"/>
      <c r="I60" s="2558"/>
      <c r="J60" s="2558"/>
      <c r="K60" s="2558"/>
      <c r="L60" s="2558"/>
      <c r="M60" s="2442"/>
      <c r="N60" s="2451"/>
      <c r="O60" s="2664"/>
      <c r="P60" s="2655"/>
      <c r="Q60" s="2655"/>
      <c r="R60" s="2655"/>
      <c r="S60" s="2657"/>
      <c r="T60" s="2682"/>
      <c r="U60" s="32"/>
      <c r="V60" s="137" t="s">
        <v>765</v>
      </c>
      <c r="W60" s="73" t="s">
        <v>108</v>
      </c>
      <c r="X60" s="34">
        <v>5</v>
      </c>
      <c r="Y60" s="35" t="s">
        <v>318</v>
      </c>
      <c r="Z60" s="22">
        <v>0.55000000000000004</v>
      </c>
      <c r="AA60" s="23">
        <f t="shared" si="7"/>
        <v>2.75</v>
      </c>
      <c r="AB60" s="23">
        <f t="shared" si="8"/>
        <v>3.08</v>
      </c>
      <c r="AC60" s="29" t="s">
        <v>83</v>
      </c>
      <c r="AD60" s="373"/>
      <c r="AE60" s="1226" t="s">
        <v>52</v>
      </c>
      <c r="AF60" s="38"/>
      <c r="AG60" s="2520"/>
    </row>
    <row r="61" spans="1:33" s="19" customFormat="1" ht="18" customHeight="1" x14ac:dyDescent="0.25">
      <c r="A61" s="2670"/>
      <c r="B61" s="2545"/>
      <c r="C61" s="2548"/>
      <c r="D61" s="2472"/>
      <c r="E61" s="2679"/>
      <c r="F61" s="2695"/>
      <c r="G61" s="2472"/>
      <c r="H61" s="2472"/>
      <c r="I61" s="2558"/>
      <c r="J61" s="2558"/>
      <c r="K61" s="2558"/>
      <c r="L61" s="2558"/>
      <c r="M61" s="2442"/>
      <c r="N61" s="2451"/>
      <c r="O61" s="2664"/>
      <c r="P61" s="2655"/>
      <c r="Q61" s="2655"/>
      <c r="R61" s="2655"/>
      <c r="S61" s="2657"/>
      <c r="T61" s="2682"/>
      <c r="U61" s="32"/>
      <c r="V61" s="137" t="s">
        <v>766</v>
      </c>
      <c r="W61" s="73" t="s">
        <v>767</v>
      </c>
      <c r="X61" s="34">
        <v>3</v>
      </c>
      <c r="Y61" s="35" t="s">
        <v>264</v>
      </c>
      <c r="Z61" s="22">
        <v>0.48</v>
      </c>
      <c r="AA61" s="23">
        <f t="shared" si="7"/>
        <v>1.44</v>
      </c>
      <c r="AB61" s="23">
        <f t="shared" si="8"/>
        <v>1.6128</v>
      </c>
      <c r="AC61" s="29" t="s">
        <v>83</v>
      </c>
      <c r="AD61" s="373"/>
      <c r="AE61" s="1226" t="s">
        <v>52</v>
      </c>
      <c r="AF61" s="38"/>
      <c r="AG61" s="2520"/>
    </row>
    <row r="62" spans="1:33" s="19" customFormat="1" ht="18" customHeight="1" x14ac:dyDescent="0.25">
      <c r="A62" s="2670"/>
      <c r="B62" s="2545"/>
      <c r="C62" s="2548"/>
      <c r="D62" s="2472"/>
      <c r="E62" s="2679"/>
      <c r="F62" s="2695"/>
      <c r="G62" s="2472"/>
      <c r="H62" s="2472"/>
      <c r="I62" s="2558"/>
      <c r="J62" s="2558"/>
      <c r="K62" s="2558"/>
      <c r="L62" s="2558"/>
      <c r="M62" s="2442"/>
      <c r="N62" s="2451"/>
      <c r="O62" s="2664"/>
      <c r="P62" s="2655"/>
      <c r="Q62" s="2655"/>
      <c r="R62" s="2655"/>
      <c r="S62" s="2657"/>
      <c r="T62" s="2682"/>
      <c r="U62" s="32"/>
      <c r="V62" s="137" t="s">
        <v>768</v>
      </c>
      <c r="W62" s="73" t="s">
        <v>110</v>
      </c>
      <c r="X62" s="34">
        <v>2</v>
      </c>
      <c r="Y62" s="35" t="s">
        <v>264</v>
      </c>
      <c r="Z62" s="22">
        <v>0.6</v>
      </c>
      <c r="AA62" s="23">
        <f t="shared" si="7"/>
        <v>1.2</v>
      </c>
      <c r="AB62" s="23">
        <f t="shared" si="8"/>
        <v>1.3439999999999999</v>
      </c>
      <c r="AC62" s="29" t="s">
        <v>83</v>
      </c>
      <c r="AD62" s="373"/>
      <c r="AE62" s="1226" t="s">
        <v>52</v>
      </c>
      <c r="AF62" s="38"/>
      <c r="AG62" s="2520"/>
    </row>
    <row r="63" spans="1:33" s="19" customFormat="1" ht="18" customHeight="1" x14ac:dyDescent="0.25">
      <c r="A63" s="2670"/>
      <c r="B63" s="2545"/>
      <c r="C63" s="2548"/>
      <c r="D63" s="2472"/>
      <c r="E63" s="2679"/>
      <c r="F63" s="2695"/>
      <c r="G63" s="2472"/>
      <c r="H63" s="2472"/>
      <c r="I63" s="2558"/>
      <c r="J63" s="2558"/>
      <c r="K63" s="2558"/>
      <c r="L63" s="2558"/>
      <c r="M63" s="2442"/>
      <c r="N63" s="2451"/>
      <c r="O63" s="2664"/>
      <c r="P63" s="2655"/>
      <c r="Q63" s="2655"/>
      <c r="R63" s="2655"/>
      <c r="S63" s="2657"/>
      <c r="T63" s="2682"/>
      <c r="U63" s="32"/>
      <c r="V63" s="137" t="s">
        <v>769</v>
      </c>
      <c r="W63" s="73" t="s">
        <v>111</v>
      </c>
      <c r="X63" s="34">
        <v>5</v>
      </c>
      <c r="Y63" s="35" t="s">
        <v>264</v>
      </c>
      <c r="Z63" s="22">
        <v>0.71</v>
      </c>
      <c r="AA63" s="23">
        <f t="shared" si="7"/>
        <v>3.55</v>
      </c>
      <c r="AB63" s="23">
        <f t="shared" si="8"/>
        <v>3.976</v>
      </c>
      <c r="AC63" s="29" t="s">
        <v>83</v>
      </c>
      <c r="AD63" s="373"/>
      <c r="AE63" s="1226" t="s">
        <v>52</v>
      </c>
      <c r="AF63" s="38"/>
      <c r="AG63" s="2520"/>
    </row>
    <row r="64" spans="1:33" s="19" customFormat="1" ht="18" customHeight="1" x14ac:dyDescent="0.25">
      <c r="A64" s="2670"/>
      <c r="B64" s="2545"/>
      <c r="C64" s="2548"/>
      <c r="D64" s="2472"/>
      <c r="E64" s="2679"/>
      <c r="F64" s="2695"/>
      <c r="G64" s="2472"/>
      <c r="H64" s="2472"/>
      <c r="I64" s="2558"/>
      <c r="J64" s="2558"/>
      <c r="K64" s="2558"/>
      <c r="L64" s="2558"/>
      <c r="M64" s="2442"/>
      <c r="N64" s="2451"/>
      <c r="O64" s="2664"/>
      <c r="P64" s="2655"/>
      <c r="Q64" s="2655"/>
      <c r="R64" s="2655"/>
      <c r="S64" s="2657"/>
      <c r="T64" s="2682"/>
      <c r="U64" s="32"/>
      <c r="V64" s="137" t="s">
        <v>770</v>
      </c>
      <c r="W64" s="73" t="s">
        <v>112</v>
      </c>
      <c r="X64" s="34">
        <v>10</v>
      </c>
      <c r="Y64" s="35" t="s">
        <v>264</v>
      </c>
      <c r="Z64" s="22">
        <v>0.35</v>
      </c>
      <c r="AA64" s="23">
        <f t="shared" si="7"/>
        <v>3.5</v>
      </c>
      <c r="AB64" s="23">
        <f t="shared" si="8"/>
        <v>3.92</v>
      </c>
      <c r="AC64" s="29" t="s">
        <v>83</v>
      </c>
      <c r="AD64" s="373"/>
      <c r="AE64" s="1226" t="s">
        <v>52</v>
      </c>
      <c r="AF64" s="38"/>
      <c r="AG64" s="2520"/>
    </row>
    <row r="65" spans="1:33" s="19" customFormat="1" ht="18" customHeight="1" x14ac:dyDescent="0.25">
      <c r="A65" s="2670"/>
      <c r="B65" s="2545"/>
      <c r="C65" s="2548"/>
      <c r="D65" s="2472"/>
      <c r="E65" s="2679"/>
      <c r="F65" s="2695"/>
      <c r="G65" s="2472"/>
      <c r="H65" s="2472"/>
      <c r="I65" s="2558"/>
      <c r="J65" s="2558"/>
      <c r="K65" s="2558"/>
      <c r="L65" s="2558"/>
      <c r="M65" s="2442"/>
      <c r="N65" s="2451"/>
      <c r="O65" s="2664"/>
      <c r="P65" s="2655"/>
      <c r="Q65" s="2655"/>
      <c r="R65" s="2655"/>
      <c r="S65" s="2657"/>
      <c r="T65" s="2682"/>
      <c r="U65" s="32"/>
      <c r="V65" s="137" t="s">
        <v>771</v>
      </c>
      <c r="W65" s="73" t="s">
        <v>113</v>
      </c>
      <c r="X65" s="34">
        <v>6</v>
      </c>
      <c r="Y65" s="35" t="s">
        <v>264</v>
      </c>
      <c r="Z65" s="22">
        <v>0.28999999999999998</v>
      </c>
      <c r="AA65" s="23">
        <f t="shared" si="7"/>
        <v>1.7399999999999998</v>
      </c>
      <c r="AB65" s="23">
        <f t="shared" si="8"/>
        <v>1.9487999999999996</v>
      </c>
      <c r="AC65" s="29" t="s">
        <v>83</v>
      </c>
      <c r="AD65" s="373"/>
      <c r="AE65" s="1226" t="s">
        <v>52</v>
      </c>
      <c r="AF65" s="38"/>
      <c r="AG65" s="2520"/>
    </row>
    <row r="66" spans="1:33" s="19" customFormat="1" ht="18" customHeight="1" x14ac:dyDescent="0.25">
      <c r="A66" s="2670"/>
      <c r="B66" s="2545"/>
      <c r="C66" s="2548"/>
      <c r="D66" s="2472"/>
      <c r="E66" s="2679"/>
      <c r="F66" s="2695"/>
      <c r="G66" s="2472"/>
      <c r="H66" s="2472"/>
      <c r="I66" s="2558"/>
      <c r="J66" s="2558"/>
      <c r="K66" s="2558"/>
      <c r="L66" s="2558"/>
      <c r="M66" s="2442"/>
      <c r="N66" s="2451"/>
      <c r="O66" s="2664"/>
      <c r="P66" s="2655"/>
      <c r="Q66" s="2655"/>
      <c r="R66" s="2655"/>
      <c r="S66" s="2657"/>
      <c r="T66" s="2682"/>
      <c r="U66" s="32"/>
      <c r="V66" s="137" t="s">
        <v>772</v>
      </c>
      <c r="W66" s="73" t="s">
        <v>114</v>
      </c>
      <c r="X66" s="34">
        <v>85</v>
      </c>
      <c r="Y66" s="35" t="s">
        <v>264</v>
      </c>
      <c r="Z66" s="22">
        <v>3.1</v>
      </c>
      <c r="AA66" s="23">
        <f t="shared" si="7"/>
        <v>263.5</v>
      </c>
      <c r="AB66" s="23">
        <f>((AA66*0)+AA66)</f>
        <v>263.5</v>
      </c>
      <c r="AC66" s="29" t="s">
        <v>83</v>
      </c>
      <c r="AD66" s="373"/>
      <c r="AE66" s="1226" t="s">
        <v>52</v>
      </c>
      <c r="AF66" s="38"/>
      <c r="AG66" s="2520"/>
    </row>
    <row r="67" spans="1:33" s="19" customFormat="1" ht="18" customHeight="1" x14ac:dyDescent="0.25">
      <c r="A67" s="2670"/>
      <c r="B67" s="2545"/>
      <c r="C67" s="2548"/>
      <c r="D67" s="2472"/>
      <c r="E67" s="2679"/>
      <c r="F67" s="2695"/>
      <c r="G67" s="2472"/>
      <c r="H67" s="2472"/>
      <c r="I67" s="2558"/>
      <c r="J67" s="2558"/>
      <c r="K67" s="2558"/>
      <c r="L67" s="2558"/>
      <c r="M67" s="2442"/>
      <c r="N67" s="2451"/>
      <c r="O67" s="2664"/>
      <c r="P67" s="2655"/>
      <c r="Q67" s="2655"/>
      <c r="R67" s="2655"/>
      <c r="S67" s="2657"/>
      <c r="T67" s="2682"/>
      <c r="U67" s="32"/>
      <c r="V67" s="137" t="s">
        <v>773</v>
      </c>
      <c r="W67" s="73" t="s">
        <v>115</v>
      </c>
      <c r="X67" s="34">
        <v>3</v>
      </c>
      <c r="Y67" s="35" t="s">
        <v>264</v>
      </c>
      <c r="Z67" s="22">
        <v>0.35</v>
      </c>
      <c r="AA67" s="23">
        <f t="shared" si="7"/>
        <v>1.0499999999999998</v>
      </c>
      <c r="AB67" s="23">
        <f t="shared" si="8"/>
        <v>1.1759999999999997</v>
      </c>
      <c r="AC67" s="29" t="s">
        <v>83</v>
      </c>
      <c r="AD67" s="373"/>
      <c r="AE67" s="1226" t="s">
        <v>52</v>
      </c>
      <c r="AF67" s="38"/>
      <c r="AG67" s="2520"/>
    </row>
    <row r="68" spans="1:33" s="19" customFormat="1" ht="18" customHeight="1" x14ac:dyDescent="0.25">
      <c r="A68" s="2670"/>
      <c r="B68" s="2545"/>
      <c r="C68" s="2548"/>
      <c r="D68" s="2472"/>
      <c r="E68" s="2679"/>
      <c r="F68" s="2695"/>
      <c r="G68" s="2472"/>
      <c r="H68" s="2472"/>
      <c r="I68" s="2558"/>
      <c r="J68" s="2558"/>
      <c r="K68" s="2558"/>
      <c r="L68" s="2558"/>
      <c r="M68" s="2442"/>
      <c r="N68" s="2451"/>
      <c r="O68" s="2664"/>
      <c r="P68" s="2655"/>
      <c r="Q68" s="2655"/>
      <c r="R68" s="2655"/>
      <c r="S68" s="2657"/>
      <c r="T68" s="2682"/>
      <c r="U68" s="32"/>
      <c r="V68" s="137" t="s">
        <v>774</v>
      </c>
      <c r="W68" s="73" t="s">
        <v>116</v>
      </c>
      <c r="X68" s="34">
        <v>6</v>
      </c>
      <c r="Y68" s="35" t="s">
        <v>264</v>
      </c>
      <c r="Z68" s="22">
        <v>0.48</v>
      </c>
      <c r="AA68" s="23">
        <f t="shared" si="7"/>
        <v>2.88</v>
      </c>
      <c r="AB68" s="23">
        <f t="shared" si="8"/>
        <v>3.2256</v>
      </c>
      <c r="AC68" s="29" t="s">
        <v>83</v>
      </c>
      <c r="AD68" s="373"/>
      <c r="AE68" s="1226" t="s">
        <v>52</v>
      </c>
      <c r="AF68" s="38"/>
      <c r="AG68" s="2520"/>
    </row>
    <row r="69" spans="1:33" s="19" customFormat="1" ht="33.950000000000003" customHeight="1" x14ac:dyDescent="0.25">
      <c r="A69" s="2670"/>
      <c r="B69" s="2545"/>
      <c r="C69" s="2548"/>
      <c r="D69" s="2472"/>
      <c r="E69" s="2679"/>
      <c r="F69" s="2695"/>
      <c r="G69" s="2472"/>
      <c r="H69" s="2472"/>
      <c r="I69" s="2558"/>
      <c r="J69" s="2558"/>
      <c r="K69" s="2558"/>
      <c r="L69" s="2558"/>
      <c r="M69" s="2442"/>
      <c r="N69" s="2451"/>
      <c r="O69" s="2664"/>
      <c r="P69" s="2655"/>
      <c r="Q69" s="2655"/>
      <c r="R69" s="2655"/>
      <c r="S69" s="2657"/>
      <c r="T69" s="2682"/>
      <c r="U69" s="32"/>
      <c r="V69" s="137" t="s">
        <v>775</v>
      </c>
      <c r="W69" s="73" t="s">
        <v>815</v>
      </c>
      <c r="X69" s="34">
        <v>10</v>
      </c>
      <c r="Y69" s="35" t="s">
        <v>264</v>
      </c>
      <c r="Z69" s="22">
        <v>0.56000000000000005</v>
      </c>
      <c r="AA69" s="23">
        <f t="shared" si="7"/>
        <v>5.6000000000000005</v>
      </c>
      <c r="AB69" s="23">
        <f t="shared" si="8"/>
        <v>6.2720000000000002</v>
      </c>
      <c r="AC69" s="29" t="s">
        <v>83</v>
      </c>
      <c r="AD69" s="373"/>
      <c r="AE69" s="1226" t="s">
        <v>52</v>
      </c>
      <c r="AF69" s="38"/>
      <c r="AG69" s="2520"/>
    </row>
    <row r="70" spans="1:33" s="19" customFormat="1" ht="18" customHeight="1" x14ac:dyDescent="0.25">
      <c r="A70" s="2670"/>
      <c r="B70" s="2545"/>
      <c r="C70" s="2548"/>
      <c r="D70" s="2472"/>
      <c r="E70" s="2679"/>
      <c r="F70" s="2695"/>
      <c r="G70" s="2472"/>
      <c r="H70" s="2472"/>
      <c r="I70" s="2558"/>
      <c r="J70" s="2558"/>
      <c r="K70" s="2558"/>
      <c r="L70" s="2558"/>
      <c r="M70" s="2442"/>
      <c r="N70" s="2451"/>
      <c r="O70" s="2664"/>
      <c r="P70" s="2655"/>
      <c r="Q70" s="2655"/>
      <c r="R70" s="2655"/>
      <c r="S70" s="2657"/>
      <c r="T70" s="2682"/>
      <c r="U70" s="32"/>
      <c r="V70" s="137" t="s">
        <v>776</v>
      </c>
      <c r="W70" s="73" t="s">
        <v>117</v>
      </c>
      <c r="X70" s="34">
        <v>2</v>
      </c>
      <c r="Y70" s="35" t="s">
        <v>264</v>
      </c>
      <c r="Z70" s="22">
        <v>2.95</v>
      </c>
      <c r="AA70" s="23">
        <f t="shared" si="7"/>
        <v>5.9</v>
      </c>
      <c r="AB70" s="23">
        <f t="shared" si="8"/>
        <v>6.6080000000000005</v>
      </c>
      <c r="AC70" s="29" t="s">
        <v>83</v>
      </c>
      <c r="AD70" s="373"/>
      <c r="AE70" s="1226" t="s">
        <v>52</v>
      </c>
      <c r="AF70" s="38"/>
      <c r="AG70" s="2520"/>
    </row>
    <row r="71" spans="1:33" s="19" customFormat="1" ht="18" customHeight="1" x14ac:dyDescent="0.25">
      <c r="A71" s="2670"/>
      <c r="B71" s="2545"/>
      <c r="C71" s="2548"/>
      <c r="D71" s="2472"/>
      <c r="E71" s="2679"/>
      <c r="F71" s="2695"/>
      <c r="G71" s="2472"/>
      <c r="H71" s="2472"/>
      <c r="I71" s="2558"/>
      <c r="J71" s="2558"/>
      <c r="K71" s="2558"/>
      <c r="L71" s="2558"/>
      <c r="M71" s="2442"/>
      <c r="N71" s="2451"/>
      <c r="O71" s="2664"/>
      <c r="P71" s="2655"/>
      <c r="Q71" s="2655"/>
      <c r="R71" s="2655"/>
      <c r="S71" s="2657"/>
      <c r="T71" s="2682"/>
      <c r="U71" s="32"/>
      <c r="V71" s="137" t="s">
        <v>777</v>
      </c>
      <c r="W71" s="73" t="s">
        <v>118</v>
      </c>
      <c r="X71" s="34">
        <v>10</v>
      </c>
      <c r="Y71" s="35" t="s">
        <v>264</v>
      </c>
      <c r="Z71" s="22">
        <v>0.22</v>
      </c>
      <c r="AA71" s="23">
        <f t="shared" si="7"/>
        <v>2.2000000000000002</v>
      </c>
      <c r="AB71" s="23">
        <f t="shared" si="8"/>
        <v>2.4640000000000004</v>
      </c>
      <c r="AC71" s="29" t="s">
        <v>83</v>
      </c>
      <c r="AD71" s="373"/>
      <c r="AE71" s="1226" t="s">
        <v>52</v>
      </c>
      <c r="AF71" s="38"/>
      <c r="AG71" s="2520"/>
    </row>
    <row r="72" spans="1:33" s="19" customFormat="1" ht="18" customHeight="1" x14ac:dyDescent="0.25">
      <c r="A72" s="2670"/>
      <c r="B72" s="2545"/>
      <c r="C72" s="2548"/>
      <c r="D72" s="2472"/>
      <c r="E72" s="2679"/>
      <c r="F72" s="2695"/>
      <c r="G72" s="2472"/>
      <c r="H72" s="2472"/>
      <c r="I72" s="2558"/>
      <c r="J72" s="2558"/>
      <c r="K72" s="2558"/>
      <c r="L72" s="2558"/>
      <c r="M72" s="2442"/>
      <c r="N72" s="2451"/>
      <c r="O72" s="2664"/>
      <c r="P72" s="2655"/>
      <c r="Q72" s="2655"/>
      <c r="R72" s="2655"/>
      <c r="S72" s="2657"/>
      <c r="T72" s="2682"/>
      <c r="U72" s="32"/>
      <c r="V72" s="137" t="s">
        <v>778</v>
      </c>
      <c r="W72" s="73" t="s">
        <v>119</v>
      </c>
      <c r="X72" s="34">
        <v>20</v>
      </c>
      <c r="Y72" s="35" t="s">
        <v>264</v>
      </c>
      <c r="Z72" s="22">
        <v>0.21</v>
      </c>
      <c r="AA72" s="23">
        <f t="shared" si="7"/>
        <v>4.2</v>
      </c>
      <c r="AB72" s="23">
        <f t="shared" si="8"/>
        <v>4.7040000000000006</v>
      </c>
      <c r="AC72" s="29" t="s">
        <v>83</v>
      </c>
      <c r="AD72" s="373"/>
      <c r="AE72" s="1226" t="s">
        <v>52</v>
      </c>
      <c r="AF72" s="38"/>
      <c r="AG72" s="2520"/>
    </row>
    <row r="73" spans="1:33" s="19" customFormat="1" ht="18" customHeight="1" x14ac:dyDescent="0.25">
      <c r="A73" s="2670"/>
      <c r="B73" s="2545"/>
      <c r="C73" s="2548"/>
      <c r="D73" s="2472"/>
      <c r="E73" s="2679"/>
      <c r="F73" s="2695"/>
      <c r="G73" s="2472"/>
      <c r="H73" s="2472"/>
      <c r="I73" s="2558"/>
      <c r="J73" s="2558"/>
      <c r="K73" s="2558"/>
      <c r="L73" s="2558"/>
      <c r="M73" s="2442"/>
      <c r="N73" s="2451"/>
      <c r="O73" s="2664"/>
      <c r="P73" s="2655"/>
      <c r="Q73" s="2655"/>
      <c r="R73" s="2655"/>
      <c r="S73" s="2657"/>
      <c r="T73" s="2682"/>
      <c r="U73" s="32"/>
      <c r="V73" s="137" t="s">
        <v>779</v>
      </c>
      <c r="W73" s="73" t="s">
        <v>571</v>
      </c>
      <c r="X73" s="34">
        <v>10</v>
      </c>
      <c r="Y73" s="35" t="s">
        <v>264</v>
      </c>
      <c r="Z73" s="22">
        <v>1.21</v>
      </c>
      <c r="AA73" s="23">
        <f t="shared" si="7"/>
        <v>12.1</v>
      </c>
      <c r="AB73" s="23">
        <f t="shared" si="8"/>
        <v>13.552</v>
      </c>
      <c r="AC73" s="29" t="s">
        <v>83</v>
      </c>
      <c r="AD73" s="373"/>
      <c r="AE73" s="1226" t="s">
        <v>52</v>
      </c>
      <c r="AF73" s="38"/>
      <c r="AG73" s="2520"/>
    </row>
    <row r="74" spans="1:33" s="19" customFormat="1" ht="18" customHeight="1" x14ac:dyDescent="0.25">
      <c r="A74" s="2670"/>
      <c r="B74" s="2545"/>
      <c r="C74" s="2548"/>
      <c r="D74" s="2472"/>
      <c r="E74" s="2679"/>
      <c r="F74" s="2695"/>
      <c r="G74" s="2472"/>
      <c r="H74" s="2472"/>
      <c r="I74" s="2558"/>
      <c r="J74" s="2558"/>
      <c r="K74" s="2558"/>
      <c r="L74" s="2558"/>
      <c r="M74" s="2442"/>
      <c r="N74" s="2451"/>
      <c r="O74" s="2664"/>
      <c r="P74" s="2655"/>
      <c r="Q74" s="2655"/>
      <c r="R74" s="2655"/>
      <c r="S74" s="2657"/>
      <c r="T74" s="2682"/>
      <c r="U74" s="32"/>
      <c r="V74" s="137" t="s">
        <v>779</v>
      </c>
      <c r="W74" s="73" t="s">
        <v>120</v>
      </c>
      <c r="X74" s="34">
        <v>20</v>
      </c>
      <c r="Y74" s="35" t="s">
        <v>264</v>
      </c>
      <c r="Z74" s="22">
        <v>1.2</v>
      </c>
      <c r="AA74" s="23">
        <f t="shared" si="7"/>
        <v>24</v>
      </c>
      <c r="AB74" s="23">
        <f t="shared" si="8"/>
        <v>26.88</v>
      </c>
      <c r="AC74" s="29" t="s">
        <v>83</v>
      </c>
      <c r="AD74" s="373"/>
      <c r="AE74" s="1226" t="s">
        <v>52</v>
      </c>
      <c r="AF74" s="38"/>
      <c r="AG74" s="2520"/>
    </row>
    <row r="75" spans="1:33" s="19" customFormat="1" ht="18" customHeight="1" x14ac:dyDescent="0.25">
      <c r="A75" s="2670"/>
      <c r="B75" s="2545"/>
      <c r="C75" s="2548"/>
      <c r="D75" s="2472"/>
      <c r="E75" s="2679"/>
      <c r="F75" s="2695"/>
      <c r="G75" s="2472"/>
      <c r="H75" s="2472"/>
      <c r="I75" s="2558"/>
      <c r="J75" s="2558"/>
      <c r="K75" s="2558"/>
      <c r="L75" s="2558"/>
      <c r="M75" s="2442"/>
      <c r="N75" s="2451"/>
      <c r="O75" s="2664"/>
      <c r="P75" s="2655"/>
      <c r="Q75" s="2655"/>
      <c r="R75" s="2655"/>
      <c r="S75" s="2657"/>
      <c r="T75" s="2682"/>
      <c r="U75" s="32"/>
      <c r="V75" s="137" t="s">
        <v>780</v>
      </c>
      <c r="W75" s="73" t="s">
        <v>816</v>
      </c>
      <c r="X75" s="34">
        <v>32</v>
      </c>
      <c r="Y75" s="35" t="s">
        <v>264</v>
      </c>
      <c r="Z75" s="22">
        <v>0.35</v>
      </c>
      <c r="AA75" s="23">
        <f t="shared" si="7"/>
        <v>11.2</v>
      </c>
      <c r="AB75" s="23">
        <f t="shared" si="8"/>
        <v>12.543999999999999</v>
      </c>
      <c r="AC75" s="29" t="s">
        <v>83</v>
      </c>
      <c r="AD75" s="373"/>
      <c r="AE75" s="1226" t="s">
        <v>52</v>
      </c>
      <c r="AF75" s="38"/>
      <c r="AG75" s="2520"/>
    </row>
    <row r="76" spans="1:33" s="19" customFormat="1" ht="18" customHeight="1" x14ac:dyDescent="0.25">
      <c r="A76" s="2670"/>
      <c r="B76" s="2545"/>
      <c r="C76" s="2548"/>
      <c r="D76" s="2472"/>
      <c r="E76" s="2679"/>
      <c r="F76" s="2695"/>
      <c r="G76" s="2472"/>
      <c r="H76" s="2472"/>
      <c r="I76" s="2558"/>
      <c r="J76" s="2558"/>
      <c r="K76" s="2558"/>
      <c r="L76" s="2558"/>
      <c r="M76" s="2442"/>
      <c r="N76" s="2451"/>
      <c r="O76" s="2664"/>
      <c r="P76" s="2655"/>
      <c r="Q76" s="2655"/>
      <c r="R76" s="2655"/>
      <c r="S76" s="2657"/>
      <c r="T76" s="2682"/>
      <c r="U76" s="25" t="s">
        <v>121</v>
      </c>
      <c r="V76" s="101"/>
      <c r="W76" s="78" t="s">
        <v>122</v>
      </c>
      <c r="X76" s="34"/>
      <c r="Y76" s="35"/>
      <c r="Z76" s="74"/>
      <c r="AA76" s="23"/>
      <c r="AB76" s="23"/>
      <c r="AC76" s="29">
        <f>SUM(AB77:AB80)</f>
        <v>399.99556799999999</v>
      </c>
      <c r="AD76" s="373"/>
      <c r="AE76" s="1226"/>
      <c r="AF76" s="38"/>
      <c r="AG76" s="2520"/>
    </row>
    <row r="77" spans="1:33" s="19" customFormat="1" ht="18" customHeight="1" x14ac:dyDescent="0.25">
      <c r="A77" s="2670"/>
      <c r="B77" s="2545"/>
      <c r="C77" s="2548"/>
      <c r="D77" s="2472"/>
      <c r="E77" s="2679"/>
      <c r="F77" s="2695"/>
      <c r="G77" s="2472"/>
      <c r="H77" s="2472"/>
      <c r="I77" s="2558"/>
      <c r="J77" s="2558"/>
      <c r="K77" s="2558"/>
      <c r="L77" s="2558"/>
      <c r="M77" s="2442"/>
      <c r="N77" s="2451"/>
      <c r="O77" s="2664"/>
      <c r="P77" s="2655"/>
      <c r="Q77" s="2655"/>
      <c r="R77" s="2655"/>
      <c r="S77" s="2657"/>
      <c r="T77" s="2682"/>
      <c r="U77" s="25"/>
      <c r="V77" s="137" t="s">
        <v>781</v>
      </c>
      <c r="W77" s="1148" t="s">
        <v>123</v>
      </c>
      <c r="X77" s="34">
        <v>99</v>
      </c>
      <c r="Y77" s="35" t="s">
        <v>264</v>
      </c>
      <c r="Z77" s="22">
        <v>0.53110000000000002</v>
      </c>
      <c r="AA77" s="23">
        <f>Z77*X77</f>
        <v>52.578900000000004</v>
      </c>
      <c r="AB77" s="23">
        <f>((AA77*0.12)+AA77)</f>
        <v>58.888368000000007</v>
      </c>
      <c r="AC77" s="29" t="s">
        <v>83</v>
      </c>
      <c r="AD77" s="373"/>
      <c r="AE77" s="1226" t="s">
        <v>52</v>
      </c>
      <c r="AF77" s="38"/>
      <c r="AG77" s="2520"/>
    </row>
    <row r="78" spans="1:33" s="19" customFormat="1" ht="18" customHeight="1" x14ac:dyDescent="0.25">
      <c r="A78" s="2670"/>
      <c r="B78" s="2545"/>
      <c r="C78" s="2548"/>
      <c r="D78" s="2472"/>
      <c r="E78" s="2679"/>
      <c r="F78" s="2695"/>
      <c r="G78" s="2472"/>
      <c r="H78" s="2472"/>
      <c r="I78" s="2558"/>
      <c r="J78" s="2558"/>
      <c r="K78" s="2558"/>
      <c r="L78" s="2558"/>
      <c r="M78" s="2442"/>
      <c r="N78" s="2451"/>
      <c r="O78" s="2664"/>
      <c r="P78" s="2655"/>
      <c r="Q78" s="2655"/>
      <c r="R78" s="2655"/>
      <c r="S78" s="2657"/>
      <c r="T78" s="2682"/>
      <c r="U78" s="32"/>
      <c r="V78" s="137" t="s">
        <v>782</v>
      </c>
      <c r="W78" s="1148" t="s">
        <v>124</v>
      </c>
      <c r="X78" s="34">
        <v>164</v>
      </c>
      <c r="Y78" s="35" t="s">
        <v>264</v>
      </c>
      <c r="Z78" s="22">
        <v>0.54</v>
      </c>
      <c r="AA78" s="23">
        <f>Z78*X78</f>
        <v>88.56</v>
      </c>
      <c r="AB78" s="23">
        <f t="shared" si="8"/>
        <v>99.187200000000004</v>
      </c>
      <c r="AC78" s="29" t="s">
        <v>83</v>
      </c>
      <c r="AD78" s="373"/>
      <c r="AE78" s="1228" t="s">
        <v>52</v>
      </c>
      <c r="AF78" s="38"/>
      <c r="AG78" s="2520"/>
    </row>
    <row r="79" spans="1:33" s="19" customFormat="1" ht="18" customHeight="1" x14ac:dyDescent="0.25">
      <c r="A79" s="2670"/>
      <c r="B79" s="2545"/>
      <c r="C79" s="2548"/>
      <c r="D79" s="2472"/>
      <c r="E79" s="2679"/>
      <c r="F79" s="2695"/>
      <c r="G79" s="2472"/>
      <c r="H79" s="2472"/>
      <c r="I79" s="2558"/>
      <c r="J79" s="2558"/>
      <c r="K79" s="2558"/>
      <c r="L79" s="2558"/>
      <c r="M79" s="2442"/>
      <c r="N79" s="2451"/>
      <c r="O79" s="2664"/>
      <c r="P79" s="2655"/>
      <c r="Q79" s="2655"/>
      <c r="R79" s="2655"/>
      <c r="S79" s="2657"/>
      <c r="T79" s="2682"/>
      <c r="U79" s="32"/>
      <c r="V79" s="137" t="s">
        <v>783</v>
      </c>
      <c r="W79" s="1148" t="s">
        <v>125</v>
      </c>
      <c r="X79" s="34">
        <v>200</v>
      </c>
      <c r="Y79" s="35" t="s">
        <v>264</v>
      </c>
      <c r="Z79" s="22">
        <v>0.54</v>
      </c>
      <c r="AA79" s="23">
        <f>Z79*X79</f>
        <v>108</v>
      </c>
      <c r="AB79" s="23">
        <f t="shared" si="8"/>
        <v>120.96</v>
      </c>
      <c r="AC79" s="29" t="s">
        <v>83</v>
      </c>
      <c r="AD79" s="373"/>
      <c r="AE79" s="1228" t="s">
        <v>52</v>
      </c>
      <c r="AF79" s="38"/>
      <c r="AG79" s="2520"/>
    </row>
    <row r="80" spans="1:33" s="19" customFormat="1" ht="18" customHeight="1" x14ac:dyDescent="0.25">
      <c r="A80" s="2670"/>
      <c r="B80" s="2545"/>
      <c r="C80" s="2548"/>
      <c r="D80" s="2472"/>
      <c r="E80" s="2679"/>
      <c r="F80" s="2695"/>
      <c r="G80" s="2472"/>
      <c r="H80" s="2472"/>
      <c r="I80" s="2558"/>
      <c r="J80" s="2558"/>
      <c r="K80" s="2558"/>
      <c r="L80" s="2558"/>
      <c r="M80" s="2442"/>
      <c r="N80" s="2451"/>
      <c r="O80" s="2664"/>
      <c r="P80" s="2655"/>
      <c r="Q80" s="2655"/>
      <c r="R80" s="2655"/>
      <c r="S80" s="2657"/>
      <c r="T80" s="2682"/>
      <c r="U80" s="32"/>
      <c r="V80" s="137" t="s">
        <v>784</v>
      </c>
      <c r="W80" s="1148" t="s">
        <v>126</v>
      </c>
      <c r="X80" s="34">
        <v>200</v>
      </c>
      <c r="Y80" s="35" t="s">
        <v>264</v>
      </c>
      <c r="Z80" s="22">
        <v>0.54</v>
      </c>
      <c r="AA80" s="23">
        <f>Z80*X80</f>
        <v>108</v>
      </c>
      <c r="AB80" s="23">
        <f t="shared" si="8"/>
        <v>120.96</v>
      </c>
      <c r="AC80" s="29" t="s">
        <v>83</v>
      </c>
      <c r="AD80" s="373"/>
      <c r="AE80" s="1228" t="s">
        <v>52</v>
      </c>
      <c r="AF80" s="38"/>
      <c r="AG80" s="2520"/>
    </row>
    <row r="81" spans="1:33" s="19" customFormat="1" ht="33.950000000000003" customHeight="1" x14ac:dyDescent="0.25">
      <c r="A81" s="2670"/>
      <c r="B81" s="2545"/>
      <c r="C81" s="2548"/>
      <c r="D81" s="2472"/>
      <c r="E81" s="2679"/>
      <c r="F81" s="2695"/>
      <c r="G81" s="2472"/>
      <c r="H81" s="2472"/>
      <c r="I81" s="2558"/>
      <c r="J81" s="2558"/>
      <c r="K81" s="2558"/>
      <c r="L81" s="2558"/>
      <c r="M81" s="2442"/>
      <c r="N81" s="2451"/>
      <c r="O81" s="2664"/>
      <c r="P81" s="2655"/>
      <c r="Q81" s="2655"/>
      <c r="R81" s="2655"/>
      <c r="S81" s="2657"/>
      <c r="T81" s="2682"/>
      <c r="U81" s="25" t="s">
        <v>65</v>
      </c>
      <c r="V81" s="101"/>
      <c r="W81" s="78" t="s">
        <v>66</v>
      </c>
      <c r="X81" s="34"/>
      <c r="Y81" s="1152"/>
      <c r="Z81" s="74"/>
      <c r="AA81" s="23"/>
      <c r="AB81" s="23"/>
      <c r="AC81" s="29">
        <f>SUM(AB82:AB86)</f>
        <v>838.72319999999991</v>
      </c>
      <c r="AD81" s="373"/>
      <c r="AE81" s="1226"/>
      <c r="AF81" s="38"/>
      <c r="AG81" s="2520"/>
    </row>
    <row r="82" spans="1:33" s="19" customFormat="1" ht="18" customHeight="1" x14ac:dyDescent="0.25">
      <c r="A82" s="2670"/>
      <c r="B82" s="2545"/>
      <c r="C82" s="2548"/>
      <c r="D82" s="2472"/>
      <c r="E82" s="2679"/>
      <c r="F82" s="2695"/>
      <c r="G82" s="2472"/>
      <c r="H82" s="2472"/>
      <c r="I82" s="2558"/>
      <c r="J82" s="2558"/>
      <c r="K82" s="2558"/>
      <c r="L82" s="2558"/>
      <c r="M82" s="2442"/>
      <c r="N82" s="2451"/>
      <c r="O82" s="2664"/>
      <c r="P82" s="2655"/>
      <c r="Q82" s="2655"/>
      <c r="R82" s="2655"/>
      <c r="S82" s="2657"/>
      <c r="T82" s="2682"/>
      <c r="U82" s="32"/>
      <c r="V82" s="173" t="s">
        <v>47</v>
      </c>
      <c r="W82" s="1148" t="s">
        <v>127</v>
      </c>
      <c r="X82" s="34">
        <v>2</v>
      </c>
      <c r="Y82" s="35" t="s">
        <v>264</v>
      </c>
      <c r="Z82" s="22">
        <v>9</v>
      </c>
      <c r="AA82" s="23">
        <f>Z82*X82</f>
        <v>18</v>
      </c>
      <c r="AB82" s="23">
        <f t="shared" si="8"/>
        <v>20.16</v>
      </c>
      <c r="AC82" s="29" t="s">
        <v>80</v>
      </c>
      <c r="AD82" s="373"/>
      <c r="AE82" s="1228"/>
      <c r="AF82" s="38" t="s">
        <v>52</v>
      </c>
      <c r="AG82" s="2520"/>
    </row>
    <row r="83" spans="1:33" s="19" customFormat="1" ht="18" customHeight="1" x14ac:dyDescent="0.25">
      <c r="A83" s="2671"/>
      <c r="B83" s="2545"/>
      <c r="C83" s="2548"/>
      <c r="D83" s="2472"/>
      <c r="E83" s="2679"/>
      <c r="F83" s="2695"/>
      <c r="G83" s="2472"/>
      <c r="H83" s="2472"/>
      <c r="I83" s="2558"/>
      <c r="J83" s="2558"/>
      <c r="K83" s="2558"/>
      <c r="L83" s="2558"/>
      <c r="M83" s="2442"/>
      <c r="N83" s="2451"/>
      <c r="O83" s="2664"/>
      <c r="P83" s="2655"/>
      <c r="Q83" s="2655"/>
      <c r="R83" s="2655"/>
      <c r="S83" s="2657"/>
      <c r="T83" s="2682"/>
      <c r="U83" s="32"/>
      <c r="V83" s="173" t="s">
        <v>47</v>
      </c>
      <c r="W83" s="1148" t="s">
        <v>785</v>
      </c>
      <c r="X83" s="34">
        <v>3</v>
      </c>
      <c r="Y83" s="35" t="s">
        <v>264</v>
      </c>
      <c r="Z83" s="22">
        <v>58.5</v>
      </c>
      <c r="AA83" s="23">
        <f>Z83*X83</f>
        <v>175.5</v>
      </c>
      <c r="AB83" s="23">
        <f t="shared" si="8"/>
        <v>196.56</v>
      </c>
      <c r="AC83" s="29" t="s">
        <v>80</v>
      </c>
      <c r="AD83" s="373"/>
      <c r="AE83" s="1228"/>
      <c r="AF83" s="38" t="s">
        <v>52</v>
      </c>
      <c r="AG83" s="2520"/>
    </row>
    <row r="84" spans="1:33" s="19" customFormat="1" ht="18" customHeight="1" x14ac:dyDescent="0.25">
      <c r="A84" s="2761" t="s">
        <v>43</v>
      </c>
      <c r="B84" s="2545"/>
      <c r="C84" s="2548"/>
      <c r="D84" s="2472"/>
      <c r="E84" s="2679"/>
      <c r="F84" s="2695"/>
      <c r="G84" s="2472"/>
      <c r="H84" s="2472"/>
      <c r="I84" s="2558"/>
      <c r="J84" s="2558"/>
      <c r="K84" s="2558"/>
      <c r="L84" s="2558"/>
      <c r="M84" s="2442"/>
      <c r="N84" s="2451"/>
      <c r="O84" s="2664"/>
      <c r="P84" s="2655"/>
      <c r="Q84" s="2655"/>
      <c r="R84" s="2655"/>
      <c r="S84" s="2657"/>
      <c r="T84" s="2682"/>
      <c r="U84" s="32"/>
      <c r="V84" s="173" t="s">
        <v>47</v>
      </c>
      <c r="W84" s="1148" t="s">
        <v>786</v>
      </c>
      <c r="X84" s="34">
        <v>3</v>
      </c>
      <c r="Y84" s="35" t="s">
        <v>264</v>
      </c>
      <c r="Z84" s="22">
        <v>58.5</v>
      </c>
      <c r="AA84" s="23">
        <f>Z84*X84</f>
        <v>175.5</v>
      </c>
      <c r="AB84" s="23">
        <f t="shared" si="8"/>
        <v>196.56</v>
      </c>
      <c r="AC84" s="29" t="s">
        <v>80</v>
      </c>
      <c r="AD84" s="373"/>
      <c r="AE84" s="1228"/>
      <c r="AF84" s="38" t="s">
        <v>52</v>
      </c>
      <c r="AG84" s="2520"/>
    </row>
    <row r="85" spans="1:33" s="19" customFormat="1" ht="18" customHeight="1" x14ac:dyDescent="0.25">
      <c r="A85" s="2561"/>
      <c r="B85" s="2545"/>
      <c r="C85" s="2548"/>
      <c r="D85" s="2472"/>
      <c r="E85" s="2679"/>
      <c r="F85" s="2695"/>
      <c r="G85" s="2472"/>
      <c r="H85" s="2472"/>
      <c r="I85" s="2558"/>
      <c r="J85" s="2558"/>
      <c r="K85" s="2558"/>
      <c r="L85" s="2558"/>
      <c r="M85" s="2442"/>
      <c r="N85" s="2451"/>
      <c r="O85" s="2664"/>
      <c r="P85" s="2655"/>
      <c r="Q85" s="2655"/>
      <c r="R85" s="2655"/>
      <c r="S85" s="2657"/>
      <c r="T85" s="2682"/>
      <c r="U85" s="32"/>
      <c r="V85" s="173" t="s">
        <v>47</v>
      </c>
      <c r="W85" s="1148" t="s">
        <v>787</v>
      </c>
      <c r="X85" s="34">
        <v>3</v>
      </c>
      <c r="Y85" s="35" t="s">
        <v>264</v>
      </c>
      <c r="Z85" s="22">
        <v>58.5</v>
      </c>
      <c r="AA85" s="23">
        <f>Z85*X85</f>
        <v>175.5</v>
      </c>
      <c r="AB85" s="23">
        <f t="shared" si="8"/>
        <v>196.56</v>
      </c>
      <c r="AC85" s="29" t="s">
        <v>80</v>
      </c>
      <c r="AD85" s="373"/>
      <c r="AE85" s="1228"/>
      <c r="AF85" s="38" t="s">
        <v>52</v>
      </c>
      <c r="AG85" s="2520"/>
    </row>
    <row r="86" spans="1:33" s="19" customFormat="1" ht="18" customHeight="1" x14ac:dyDescent="0.25">
      <c r="A86" s="2561"/>
      <c r="B86" s="2545"/>
      <c r="C86" s="2548"/>
      <c r="D86" s="2472"/>
      <c r="E86" s="2679"/>
      <c r="F86" s="2695"/>
      <c r="G86" s="2472"/>
      <c r="H86" s="2472"/>
      <c r="I86" s="2558"/>
      <c r="J86" s="2558"/>
      <c r="K86" s="2558"/>
      <c r="L86" s="2558"/>
      <c r="M86" s="2442"/>
      <c r="N86" s="2451"/>
      <c r="O86" s="2664"/>
      <c r="P86" s="2655"/>
      <c r="Q86" s="2655"/>
      <c r="R86" s="2655"/>
      <c r="S86" s="2657"/>
      <c r="T86" s="2682"/>
      <c r="U86" s="32"/>
      <c r="V86" s="173" t="s">
        <v>47</v>
      </c>
      <c r="W86" s="1148" t="s">
        <v>788</v>
      </c>
      <c r="X86" s="34">
        <v>4</v>
      </c>
      <c r="Y86" s="35" t="s">
        <v>264</v>
      </c>
      <c r="Z86" s="22">
        <v>51.09</v>
      </c>
      <c r="AA86" s="23">
        <f>Z86*X86</f>
        <v>204.36</v>
      </c>
      <c r="AB86" s="23">
        <f t="shared" si="8"/>
        <v>228.88320000000002</v>
      </c>
      <c r="AC86" s="29" t="s">
        <v>80</v>
      </c>
      <c r="AD86" s="373"/>
      <c r="AE86" s="1228"/>
      <c r="AF86" s="38" t="s">
        <v>52</v>
      </c>
      <c r="AG86" s="2520"/>
    </row>
    <row r="87" spans="1:33" s="19" customFormat="1" ht="18" customHeight="1" x14ac:dyDescent="0.25">
      <c r="A87" s="2561"/>
      <c r="B87" s="2545"/>
      <c r="C87" s="2548"/>
      <c r="D87" s="2472"/>
      <c r="E87" s="2679"/>
      <c r="F87" s="2695"/>
      <c r="G87" s="2472"/>
      <c r="H87" s="2472"/>
      <c r="I87" s="2558"/>
      <c r="J87" s="2558"/>
      <c r="K87" s="2558"/>
      <c r="L87" s="2558"/>
      <c r="M87" s="2442"/>
      <c r="N87" s="2451"/>
      <c r="O87" s="2664"/>
      <c r="P87" s="2655"/>
      <c r="Q87" s="2655"/>
      <c r="R87" s="2655"/>
      <c r="S87" s="2657"/>
      <c r="T87" s="2682"/>
      <c r="U87" s="25" t="s">
        <v>789</v>
      </c>
      <c r="V87" s="101"/>
      <c r="W87" s="438" t="s">
        <v>129</v>
      </c>
      <c r="X87" s="34"/>
      <c r="Y87" s="1152"/>
      <c r="Z87" s="22"/>
      <c r="AA87" s="23"/>
      <c r="AB87" s="23"/>
      <c r="AC87" s="29">
        <f>SUM(AB88:AB88)</f>
        <v>499.99936000000002</v>
      </c>
      <c r="AD87" s="373"/>
      <c r="AE87" s="1226"/>
      <c r="AF87" s="38"/>
      <c r="AG87" s="2520"/>
    </row>
    <row r="88" spans="1:33" s="19" customFormat="1" ht="18" customHeight="1" x14ac:dyDescent="0.25">
      <c r="A88" s="2561"/>
      <c r="B88" s="2545"/>
      <c r="C88" s="2548"/>
      <c r="D88" s="2472"/>
      <c r="E88" s="2679"/>
      <c r="F88" s="2695"/>
      <c r="G88" s="2472"/>
      <c r="H88" s="2472"/>
      <c r="I88" s="2558"/>
      <c r="J88" s="2558"/>
      <c r="K88" s="2558"/>
      <c r="L88" s="2558"/>
      <c r="M88" s="2442"/>
      <c r="N88" s="2451"/>
      <c r="O88" s="2664"/>
      <c r="P88" s="2655"/>
      <c r="Q88" s="2655"/>
      <c r="R88" s="2655"/>
      <c r="S88" s="2657"/>
      <c r="T88" s="2682"/>
      <c r="U88" s="32"/>
      <c r="V88" s="137" t="s">
        <v>130</v>
      </c>
      <c r="W88" s="95" t="s">
        <v>131</v>
      </c>
      <c r="X88" s="34">
        <v>4</v>
      </c>
      <c r="Y88" s="35" t="s">
        <v>264</v>
      </c>
      <c r="Z88" s="23">
        <v>111.607</v>
      </c>
      <c r="AA88" s="23">
        <f>Z88*X88</f>
        <v>446.428</v>
      </c>
      <c r="AB88" s="23">
        <f t="shared" si="8"/>
        <v>499.99936000000002</v>
      </c>
      <c r="AC88" s="29" t="s">
        <v>80</v>
      </c>
      <c r="AD88" s="373"/>
      <c r="AE88" s="1226"/>
      <c r="AF88" s="38" t="s">
        <v>52</v>
      </c>
      <c r="AG88" s="2520"/>
    </row>
    <row r="89" spans="1:33" s="19" customFormat="1" ht="45" customHeight="1" x14ac:dyDescent="0.25">
      <c r="A89" s="2561"/>
      <c r="B89" s="2545"/>
      <c r="C89" s="2548"/>
      <c r="D89" s="2472"/>
      <c r="E89" s="2679"/>
      <c r="F89" s="2695"/>
      <c r="G89" s="2472"/>
      <c r="H89" s="2472"/>
      <c r="I89" s="2558"/>
      <c r="J89" s="2558"/>
      <c r="K89" s="2558"/>
      <c r="L89" s="2558"/>
      <c r="M89" s="2442"/>
      <c r="N89" s="2451"/>
      <c r="O89" s="2664"/>
      <c r="P89" s="2655"/>
      <c r="Q89" s="2655"/>
      <c r="R89" s="2655"/>
      <c r="S89" s="2657"/>
      <c r="T89" s="2682"/>
      <c r="U89" s="25" t="s">
        <v>133</v>
      </c>
      <c r="V89" s="101"/>
      <c r="W89" s="78" t="s">
        <v>280</v>
      </c>
      <c r="X89" s="34"/>
      <c r="Y89" s="1152"/>
      <c r="Z89" s="22"/>
      <c r="AA89" s="23"/>
      <c r="AB89" s="23"/>
      <c r="AC89" s="29">
        <f>SUM(AB90:AB91)</f>
        <v>15000.003199999999</v>
      </c>
      <c r="AD89" s="373"/>
      <c r="AE89" s="1226"/>
      <c r="AF89" s="38"/>
      <c r="AG89" s="2702"/>
    </row>
    <row r="90" spans="1:33" s="19" customFormat="1" ht="33.950000000000003" customHeight="1" x14ac:dyDescent="0.25">
      <c r="A90" s="2561"/>
      <c r="B90" s="2545"/>
      <c r="C90" s="2548"/>
      <c r="D90" s="2472"/>
      <c r="E90" s="2679"/>
      <c r="F90" s="2695"/>
      <c r="G90" s="2472"/>
      <c r="H90" s="2472"/>
      <c r="I90" s="2558"/>
      <c r="J90" s="2558"/>
      <c r="K90" s="2558"/>
      <c r="L90" s="2558"/>
      <c r="M90" s="2442"/>
      <c r="N90" s="2451"/>
      <c r="O90" s="2664"/>
      <c r="P90" s="2655"/>
      <c r="Q90" s="2655"/>
      <c r="R90" s="2655"/>
      <c r="S90" s="2657"/>
      <c r="T90" s="2682"/>
      <c r="U90" s="25"/>
      <c r="V90" s="101" t="s">
        <v>47</v>
      </c>
      <c r="W90" s="1148" t="s">
        <v>817</v>
      </c>
      <c r="X90" s="34">
        <v>1</v>
      </c>
      <c r="Y90" s="35" t="s">
        <v>264</v>
      </c>
      <c r="Z90" s="22">
        <v>7800</v>
      </c>
      <c r="AA90" s="23">
        <f>Z90*X90</f>
        <v>7800</v>
      </c>
      <c r="AB90" s="23">
        <f>((AA90*0.12)+AA90)</f>
        <v>8736</v>
      </c>
      <c r="AC90" s="29" t="s">
        <v>80</v>
      </c>
      <c r="AD90" s="373"/>
      <c r="AE90" s="1226"/>
      <c r="AF90" s="38" t="s">
        <v>52</v>
      </c>
      <c r="AG90" s="2520"/>
    </row>
    <row r="91" spans="1:33" s="19" customFormat="1" ht="45" customHeight="1" x14ac:dyDescent="0.25">
      <c r="A91" s="2561"/>
      <c r="B91" s="2552"/>
      <c r="C91" s="2553"/>
      <c r="D91" s="2423"/>
      <c r="E91" s="2425"/>
      <c r="F91" s="2696"/>
      <c r="G91" s="2423"/>
      <c r="H91" s="2423"/>
      <c r="I91" s="2559"/>
      <c r="J91" s="2559"/>
      <c r="K91" s="2559"/>
      <c r="L91" s="2559"/>
      <c r="M91" s="2427"/>
      <c r="N91" s="2464"/>
      <c r="O91" s="2667"/>
      <c r="P91" s="2662"/>
      <c r="Q91" s="2662"/>
      <c r="R91" s="2662"/>
      <c r="S91" s="2660"/>
      <c r="T91" s="2698"/>
      <c r="U91" s="453"/>
      <c r="V91" s="105" t="s">
        <v>47</v>
      </c>
      <c r="W91" s="1154" t="s">
        <v>790</v>
      </c>
      <c r="X91" s="107">
        <v>1</v>
      </c>
      <c r="Y91" s="111" t="s">
        <v>264</v>
      </c>
      <c r="Z91" s="108">
        <v>5592.86</v>
      </c>
      <c r="AA91" s="109">
        <f>Z91*X91</f>
        <v>5592.86</v>
      </c>
      <c r="AB91" s="109">
        <f>((AA91*0.12)+AA91)</f>
        <v>6264.0031999999992</v>
      </c>
      <c r="AC91" s="110" t="s">
        <v>80</v>
      </c>
      <c r="AD91" s="1225"/>
      <c r="AE91" s="111"/>
      <c r="AF91" s="112" t="s">
        <v>52</v>
      </c>
      <c r="AG91" s="2457"/>
    </row>
    <row r="92" spans="1:33" s="19" customFormat="1" ht="25.5" customHeight="1" x14ac:dyDescent="0.25">
      <c r="A92" s="2561"/>
      <c r="B92" s="2550" t="s">
        <v>134</v>
      </c>
      <c r="C92" s="2500" t="s">
        <v>135</v>
      </c>
      <c r="D92" s="2471" t="s">
        <v>77</v>
      </c>
      <c r="E92" s="2650" t="s">
        <v>47</v>
      </c>
      <c r="F92" s="2684" t="s">
        <v>859</v>
      </c>
      <c r="G92" s="2441" t="s">
        <v>136</v>
      </c>
      <c r="H92" s="2681" t="s">
        <v>837</v>
      </c>
      <c r="I92" s="2686">
        <v>8</v>
      </c>
      <c r="J92" s="2686">
        <v>0</v>
      </c>
      <c r="K92" s="2689">
        <v>12</v>
      </c>
      <c r="L92" s="2689">
        <v>0</v>
      </c>
      <c r="M92" s="2684" t="s">
        <v>1297</v>
      </c>
      <c r="N92" s="2685" t="s">
        <v>1296</v>
      </c>
      <c r="O92" s="2604">
        <f>AC92</f>
        <v>206.30399999999997</v>
      </c>
      <c r="P92" s="2605">
        <v>0</v>
      </c>
      <c r="Q92" s="2605">
        <v>0</v>
      </c>
      <c r="R92" s="2605">
        <v>0</v>
      </c>
      <c r="S92" s="2606">
        <f>+SUM(O92:Q95)</f>
        <v>206.30399999999997</v>
      </c>
      <c r="T92" s="2681" t="s">
        <v>875</v>
      </c>
      <c r="U92" s="30" t="s">
        <v>64</v>
      </c>
      <c r="V92" s="131"/>
      <c r="W92" s="49" t="s">
        <v>105</v>
      </c>
      <c r="X92" s="27"/>
      <c r="Y92" s="28"/>
      <c r="Z92" s="15"/>
      <c r="AA92" s="16"/>
      <c r="AB92" s="16"/>
      <c r="AC92" s="133">
        <f>SUM(AB93:AB95)</f>
        <v>206.30399999999997</v>
      </c>
      <c r="AD92" s="134"/>
      <c r="AE92" s="134"/>
      <c r="AF92" s="134"/>
      <c r="AG92" s="2538" t="s">
        <v>802</v>
      </c>
    </row>
    <row r="93" spans="1:33" s="19" customFormat="1" ht="25.5" customHeight="1" x14ac:dyDescent="0.25">
      <c r="A93" s="2561"/>
      <c r="B93" s="2545"/>
      <c r="C93" s="2548"/>
      <c r="D93" s="2472"/>
      <c r="E93" s="2679"/>
      <c r="F93" s="2442"/>
      <c r="G93" s="2442"/>
      <c r="H93" s="2682"/>
      <c r="I93" s="2687"/>
      <c r="J93" s="2687"/>
      <c r="K93" s="2690"/>
      <c r="L93" s="2690"/>
      <c r="M93" s="2442"/>
      <c r="N93" s="2451"/>
      <c r="O93" s="2530"/>
      <c r="P93" s="2523"/>
      <c r="Q93" s="2523"/>
      <c r="R93" s="2523"/>
      <c r="S93" s="2527"/>
      <c r="T93" s="2682"/>
      <c r="U93" s="93"/>
      <c r="V93" s="137" t="s">
        <v>791</v>
      </c>
      <c r="W93" s="1148" t="s">
        <v>818</v>
      </c>
      <c r="X93" s="39">
        <v>64</v>
      </c>
      <c r="Y93" s="35" t="s">
        <v>264</v>
      </c>
      <c r="Z93" s="23">
        <v>1.3</v>
      </c>
      <c r="AA93" s="23">
        <f>Z93*X93</f>
        <v>83.2</v>
      </c>
      <c r="AB93" s="23">
        <f>((AA93*0.12)+AA93)</f>
        <v>93.183999999999997</v>
      </c>
      <c r="AC93" s="24" t="s">
        <v>83</v>
      </c>
      <c r="AD93" s="373"/>
      <c r="AE93" s="36" t="s">
        <v>52</v>
      </c>
      <c r="AF93" s="38"/>
      <c r="AG93" s="2520"/>
    </row>
    <row r="94" spans="1:33" s="19" customFormat="1" ht="33.950000000000003" customHeight="1" x14ac:dyDescent="0.25">
      <c r="A94" s="2561"/>
      <c r="B94" s="2545"/>
      <c r="C94" s="2548"/>
      <c r="D94" s="2472"/>
      <c r="E94" s="2679"/>
      <c r="F94" s="2442"/>
      <c r="G94" s="2442"/>
      <c r="H94" s="2682"/>
      <c r="I94" s="2687"/>
      <c r="J94" s="2687"/>
      <c r="K94" s="2690"/>
      <c r="L94" s="2690"/>
      <c r="M94" s="2442"/>
      <c r="N94" s="2451"/>
      <c r="O94" s="2530"/>
      <c r="P94" s="2523"/>
      <c r="Q94" s="2523"/>
      <c r="R94" s="2523"/>
      <c r="S94" s="2527"/>
      <c r="T94" s="2682"/>
      <c r="U94" s="40"/>
      <c r="V94" s="137" t="s">
        <v>792</v>
      </c>
      <c r="W94" s="1148" t="s">
        <v>819</v>
      </c>
      <c r="X94" s="39">
        <v>100</v>
      </c>
      <c r="Y94" s="35" t="s">
        <v>264</v>
      </c>
      <c r="Z94" s="23">
        <v>0.66</v>
      </c>
      <c r="AA94" s="23">
        <f>Z94*X94</f>
        <v>66</v>
      </c>
      <c r="AB94" s="23">
        <f>((AA94*0.12)+AA94)</f>
        <v>73.92</v>
      </c>
      <c r="AC94" s="24" t="s">
        <v>83</v>
      </c>
      <c r="AD94" s="1230"/>
      <c r="AE94" s="36" t="s">
        <v>52</v>
      </c>
      <c r="AF94" s="38"/>
      <c r="AG94" s="2520"/>
    </row>
    <row r="95" spans="1:33" s="19" customFormat="1" ht="33.950000000000003" customHeight="1" thickBot="1" x14ac:dyDescent="0.3">
      <c r="A95" s="2561"/>
      <c r="B95" s="2551"/>
      <c r="C95" s="2501"/>
      <c r="D95" s="2615"/>
      <c r="E95" s="2651"/>
      <c r="F95" s="2502"/>
      <c r="G95" s="2502"/>
      <c r="H95" s="2683"/>
      <c r="I95" s="2688"/>
      <c r="J95" s="2688"/>
      <c r="K95" s="2691"/>
      <c r="L95" s="2691"/>
      <c r="M95" s="2502"/>
      <c r="N95" s="2509"/>
      <c r="O95" s="2564"/>
      <c r="P95" s="2565"/>
      <c r="Q95" s="2565"/>
      <c r="R95" s="2565"/>
      <c r="S95" s="2563"/>
      <c r="T95" s="2683"/>
      <c r="U95" s="449"/>
      <c r="V95" s="417" t="s">
        <v>793</v>
      </c>
      <c r="W95" s="1149" t="s">
        <v>794</v>
      </c>
      <c r="X95" s="284">
        <v>350</v>
      </c>
      <c r="Y95" s="151" t="s">
        <v>264</v>
      </c>
      <c r="Z95" s="153">
        <v>0.1</v>
      </c>
      <c r="AA95" s="153">
        <f>Z95*X95</f>
        <v>35</v>
      </c>
      <c r="AB95" s="153">
        <f>((AA95*0.12)+AA95)</f>
        <v>39.200000000000003</v>
      </c>
      <c r="AC95" s="296" t="s">
        <v>83</v>
      </c>
      <c r="AD95" s="155"/>
      <c r="AE95" s="270" t="s">
        <v>52</v>
      </c>
      <c r="AF95" s="155"/>
      <c r="AG95" s="2539"/>
    </row>
    <row r="96" spans="1:33" s="84" customFormat="1" ht="22.5" customHeight="1" thickBot="1" x14ac:dyDescent="0.3">
      <c r="A96" s="2562"/>
      <c r="B96" s="2429" t="s">
        <v>137</v>
      </c>
      <c r="C96" s="2429"/>
      <c r="D96" s="2429"/>
      <c r="E96" s="2429"/>
      <c r="F96" s="2429"/>
      <c r="G96" s="2429"/>
      <c r="H96" s="2429"/>
      <c r="I96" s="2429"/>
      <c r="J96" s="2429"/>
      <c r="K96" s="2429"/>
      <c r="L96" s="2429"/>
      <c r="M96" s="2429"/>
      <c r="N96" s="79" t="s">
        <v>138</v>
      </c>
      <c r="O96" s="80">
        <f>SUM(O10:O95)</f>
        <v>105769.39076799998</v>
      </c>
      <c r="P96" s="81">
        <f>SUM(P10:P95)</f>
        <v>0</v>
      </c>
      <c r="Q96" s="81">
        <f>SUM(Q10:Q95)</f>
        <v>24167.327359999999</v>
      </c>
      <c r="R96" s="81">
        <f ca="1">SUM(R10:R95)</f>
        <v>0</v>
      </c>
      <c r="S96" s="81">
        <f>SUM(S10:S95)</f>
        <v>129936.71812800001</v>
      </c>
      <c r="T96" s="82"/>
      <c r="U96" s="2540" t="s">
        <v>139</v>
      </c>
      <c r="V96" s="2429"/>
      <c r="W96" s="2429"/>
      <c r="X96" s="2429"/>
      <c r="Y96" s="2429"/>
      <c r="Z96" s="2429"/>
      <c r="AA96" s="2429"/>
      <c r="AB96" s="79" t="s">
        <v>138</v>
      </c>
      <c r="AC96" s="83">
        <f>SUM(AC10:AC95)</f>
        <v>129936.71812800001</v>
      </c>
      <c r="AD96" s="2541"/>
      <c r="AE96" s="2542"/>
      <c r="AF96" s="2542"/>
      <c r="AG96" s="2543"/>
    </row>
    <row r="97" spans="1:33" s="19" customFormat="1" ht="18" customHeight="1" x14ac:dyDescent="0.25">
      <c r="A97" s="2712" t="s">
        <v>140</v>
      </c>
      <c r="B97" s="2544" t="s">
        <v>44</v>
      </c>
      <c r="C97" s="2547" t="s">
        <v>45</v>
      </c>
      <c r="D97" s="2493" t="s">
        <v>141</v>
      </c>
      <c r="E97" s="2554" t="s">
        <v>47</v>
      </c>
      <c r="F97" s="2493" t="s">
        <v>142</v>
      </c>
      <c r="G97" s="2493" t="s">
        <v>143</v>
      </c>
      <c r="H97" s="2493" t="s">
        <v>838</v>
      </c>
      <c r="I97" s="2557">
        <v>1</v>
      </c>
      <c r="J97" s="2557">
        <v>1</v>
      </c>
      <c r="K97" s="2516">
        <v>18</v>
      </c>
      <c r="L97" s="2516">
        <v>24</v>
      </c>
      <c r="M97" s="2493" t="s">
        <v>876</v>
      </c>
      <c r="N97" s="2525" t="s">
        <v>1298</v>
      </c>
      <c r="O97" s="2529">
        <f>AC97</f>
        <v>229.63999999999996</v>
      </c>
      <c r="P97" s="2522">
        <v>0</v>
      </c>
      <c r="Q97" s="2522">
        <v>0</v>
      </c>
      <c r="R97" s="2522">
        <v>0</v>
      </c>
      <c r="S97" s="2526">
        <f>+SUM(O97:Q117)</f>
        <v>229.63999999999996</v>
      </c>
      <c r="T97" s="2493" t="s">
        <v>1341</v>
      </c>
      <c r="U97" s="85" t="s">
        <v>64</v>
      </c>
      <c r="V97" s="423"/>
      <c r="W97" s="439" t="s">
        <v>105</v>
      </c>
      <c r="X97" s="424"/>
      <c r="Y97" s="267"/>
      <c r="Z97" s="425"/>
      <c r="AA97" s="90"/>
      <c r="AB97" s="90"/>
      <c r="AC97" s="406">
        <f>SUM(AB98:AB117)</f>
        <v>229.63999999999996</v>
      </c>
      <c r="AD97" s="267"/>
      <c r="AE97" s="268"/>
      <c r="AF97" s="268"/>
      <c r="AG97" s="2519" t="s">
        <v>877</v>
      </c>
    </row>
    <row r="98" spans="1:33" s="19" customFormat="1" ht="18" customHeight="1" x14ac:dyDescent="0.25">
      <c r="A98" s="2670"/>
      <c r="B98" s="2545"/>
      <c r="C98" s="2548"/>
      <c r="D98" s="2442"/>
      <c r="E98" s="2555"/>
      <c r="F98" s="2442"/>
      <c r="G98" s="2442"/>
      <c r="H98" s="2442"/>
      <c r="I98" s="2558"/>
      <c r="J98" s="2558"/>
      <c r="K98" s="2517"/>
      <c r="L98" s="2517"/>
      <c r="M98" s="2442"/>
      <c r="N98" s="2451"/>
      <c r="O98" s="2530"/>
      <c r="P98" s="2523"/>
      <c r="Q98" s="2523"/>
      <c r="R98" s="2523"/>
      <c r="S98" s="2527"/>
      <c r="T98" s="2442"/>
      <c r="U98" s="93"/>
      <c r="V98" s="137" t="s">
        <v>772</v>
      </c>
      <c r="W98" s="1148" t="s">
        <v>114</v>
      </c>
      <c r="X98" s="39">
        <v>30</v>
      </c>
      <c r="Y98" s="35" t="s">
        <v>264</v>
      </c>
      <c r="Z98" s="23">
        <v>3.1</v>
      </c>
      <c r="AA98" s="23">
        <f>X98*Z98</f>
        <v>93</v>
      </c>
      <c r="AB98" s="23">
        <f>AA98</f>
        <v>93</v>
      </c>
      <c r="AC98" s="24" t="s">
        <v>83</v>
      </c>
      <c r="AD98" s="36"/>
      <c r="AE98" s="36" t="s">
        <v>52</v>
      </c>
      <c r="AF98" s="38"/>
      <c r="AG98" s="2520"/>
    </row>
    <row r="99" spans="1:33" s="19" customFormat="1" ht="18" customHeight="1" x14ac:dyDescent="0.25">
      <c r="A99" s="2670"/>
      <c r="B99" s="2545"/>
      <c r="C99" s="2548"/>
      <c r="D99" s="2442"/>
      <c r="E99" s="2555"/>
      <c r="F99" s="2442"/>
      <c r="G99" s="2442"/>
      <c r="H99" s="2442"/>
      <c r="I99" s="2558"/>
      <c r="J99" s="2558"/>
      <c r="K99" s="2517"/>
      <c r="L99" s="2517"/>
      <c r="M99" s="2442"/>
      <c r="N99" s="2451"/>
      <c r="O99" s="2530"/>
      <c r="P99" s="2523"/>
      <c r="Q99" s="2523"/>
      <c r="R99" s="2523"/>
      <c r="S99" s="2527"/>
      <c r="T99" s="2442"/>
      <c r="U99" s="93"/>
      <c r="V99" s="137" t="s">
        <v>791</v>
      </c>
      <c r="W99" s="1148" t="s">
        <v>818</v>
      </c>
      <c r="X99" s="39">
        <v>30</v>
      </c>
      <c r="Y99" s="35" t="s">
        <v>264</v>
      </c>
      <c r="Z99" s="23">
        <v>1.3</v>
      </c>
      <c r="AA99" s="23">
        <f>X99*Z99</f>
        <v>39</v>
      </c>
      <c r="AB99" s="23">
        <f>((AA99*0.12)+AA99)</f>
        <v>43.68</v>
      </c>
      <c r="AC99" s="24" t="s">
        <v>83</v>
      </c>
      <c r="AD99" s="1230"/>
      <c r="AE99" s="36" t="s">
        <v>52</v>
      </c>
      <c r="AF99" s="38"/>
      <c r="AG99" s="2520"/>
    </row>
    <row r="100" spans="1:33" s="19" customFormat="1" ht="33.950000000000003" customHeight="1" x14ac:dyDescent="0.25">
      <c r="A100" s="2670"/>
      <c r="B100" s="2545"/>
      <c r="C100" s="2548"/>
      <c r="D100" s="2442"/>
      <c r="E100" s="2555"/>
      <c r="F100" s="2442"/>
      <c r="G100" s="2442"/>
      <c r="H100" s="2442"/>
      <c r="I100" s="2558"/>
      <c r="J100" s="2558"/>
      <c r="K100" s="2517"/>
      <c r="L100" s="2517"/>
      <c r="M100" s="2442"/>
      <c r="N100" s="2451"/>
      <c r="O100" s="2530"/>
      <c r="P100" s="2523"/>
      <c r="Q100" s="2523"/>
      <c r="R100" s="2523"/>
      <c r="S100" s="2527"/>
      <c r="T100" s="2442"/>
      <c r="U100" s="40"/>
      <c r="V100" s="137" t="s">
        <v>792</v>
      </c>
      <c r="W100" s="1148" t="s">
        <v>819</v>
      </c>
      <c r="X100" s="39">
        <v>60</v>
      </c>
      <c r="Y100" s="35" t="s">
        <v>264</v>
      </c>
      <c r="Z100" s="23">
        <v>0.66</v>
      </c>
      <c r="AA100" s="23">
        <f>X100*Z100</f>
        <v>39.6</v>
      </c>
      <c r="AB100" s="23">
        <f>AA100+(AA100*0.12)</f>
        <v>44.352000000000004</v>
      </c>
      <c r="AC100" s="24" t="s">
        <v>83</v>
      </c>
      <c r="AD100" s="36"/>
      <c r="AE100" s="36" t="s">
        <v>52</v>
      </c>
      <c r="AF100" s="38"/>
      <c r="AG100" s="2520"/>
    </row>
    <row r="101" spans="1:33" s="19" customFormat="1" ht="18" customHeight="1" x14ac:dyDescent="0.25">
      <c r="A101" s="2670"/>
      <c r="B101" s="2545"/>
      <c r="C101" s="2548"/>
      <c r="D101" s="2442"/>
      <c r="E101" s="2555"/>
      <c r="F101" s="2442"/>
      <c r="G101" s="2442"/>
      <c r="H101" s="2442"/>
      <c r="I101" s="2558"/>
      <c r="J101" s="2558"/>
      <c r="K101" s="2517"/>
      <c r="L101" s="2517"/>
      <c r="M101" s="2442"/>
      <c r="N101" s="2451"/>
      <c r="O101" s="2530"/>
      <c r="P101" s="2523"/>
      <c r="Q101" s="2523"/>
      <c r="R101" s="2523"/>
      <c r="S101" s="2527"/>
      <c r="T101" s="2442"/>
      <c r="U101" s="40"/>
      <c r="V101" s="137" t="s">
        <v>754</v>
      </c>
      <c r="W101" s="73" t="s">
        <v>106</v>
      </c>
      <c r="X101" s="34">
        <v>2</v>
      </c>
      <c r="Y101" s="35" t="s">
        <v>264</v>
      </c>
      <c r="Z101" s="22">
        <v>0.28999999999999998</v>
      </c>
      <c r="AA101" s="23">
        <f t="shared" ref="AA101:AA116" si="9">X101*Z101</f>
        <v>0.57999999999999996</v>
      </c>
      <c r="AB101" s="23">
        <f t="shared" ref="AB101:AB116" si="10">AA101+(AA101*0.12)</f>
        <v>0.64959999999999996</v>
      </c>
      <c r="AC101" s="24" t="s">
        <v>83</v>
      </c>
      <c r="AD101" s="36"/>
      <c r="AE101" s="36" t="s">
        <v>52</v>
      </c>
      <c r="AF101" s="38"/>
      <c r="AG101" s="2520"/>
    </row>
    <row r="102" spans="1:33" s="19" customFormat="1" ht="18" customHeight="1" x14ac:dyDescent="0.25">
      <c r="A102" s="2670"/>
      <c r="B102" s="2545"/>
      <c r="C102" s="2548"/>
      <c r="D102" s="2442"/>
      <c r="E102" s="2555"/>
      <c r="F102" s="2442"/>
      <c r="G102" s="2442"/>
      <c r="H102" s="2442"/>
      <c r="I102" s="2558"/>
      <c r="J102" s="2558"/>
      <c r="K102" s="2517"/>
      <c r="L102" s="2517"/>
      <c r="M102" s="2442"/>
      <c r="N102" s="2451"/>
      <c r="O102" s="2530"/>
      <c r="P102" s="2523"/>
      <c r="Q102" s="2523"/>
      <c r="R102" s="2523"/>
      <c r="S102" s="2527"/>
      <c r="T102" s="2442"/>
      <c r="U102" s="40"/>
      <c r="V102" s="137" t="s">
        <v>755</v>
      </c>
      <c r="W102" s="72" t="s">
        <v>756</v>
      </c>
      <c r="X102" s="34">
        <v>2</v>
      </c>
      <c r="Y102" s="35" t="s">
        <v>264</v>
      </c>
      <c r="Z102" s="22">
        <v>0.36</v>
      </c>
      <c r="AA102" s="23">
        <f t="shared" si="9"/>
        <v>0.72</v>
      </c>
      <c r="AB102" s="23">
        <f t="shared" si="10"/>
        <v>0.80640000000000001</v>
      </c>
      <c r="AC102" s="24" t="s">
        <v>83</v>
      </c>
      <c r="AD102" s="36"/>
      <c r="AE102" s="36" t="s">
        <v>52</v>
      </c>
      <c r="AF102" s="38"/>
      <c r="AG102" s="2520"/>
    </row>
    <row r="103" spans="1:33" s="19" customFormat="1" ht="18" customHeight="1" x14ac:dyDescent="0.25">
      <c r="A103" s="2670"/>
      <c r="B103" s="2545"/>
      <c r="C103" s="2548"/>
      <c r="D103" s="2442"/>
      <c r="E103" s="2555"/>
      <c r="F103" s="2442"/>
      <c r="G103" s="2442"/>
      <c r="H103" s="2442"/>
      <c r="I103" s="2558"/>
      <c r="J103" s="2558"/>
      <c r="K103" s="2517"/>
      <c r="L103" s="2517"/>
      <c r="M103" s="2442"/>
      <c r="N103" s="2451"/>
      <c r="O103" s="2530"/>
      <c r="P103" s="2523"/>
      <c r="Q103" s="2523"/>
      <c r="R103" s="2523"/>
      <c r="S103" s="2527"/>
      <c r="T103" s="2442"/>
      <c r="U103" s="93"/>
      <c r="V103" s="137" t="s">
        <v>761</v>
      </c>
      <c r="W103" s="73" t="s">
        <v>762</v>
      </c>
      <c r="X103" s="34">
        <v>1</v>
      </c>
      <c r="Y103" s="35" t="s">
        <v>264</v>
      </c>
      <c r="Z103" s="22">
        <v>3.41</v>
      </c>
      <c r="AA103" s="23">
        <f t="shared" si="9"/>
        <v>3.41</v>
      </c>
      <c r="AB103" s="23">
        <f t="shared" si="10"/>
        <v>3.8192000000000004</v>
      </c>
      <c r="AC103" s="24" t="s">
        <v>83</v>
      </c>
      <c r="AD103" s="36"/>
      <c r="AE103" s="36" t="s">
        <v>52</v>
      </c>
      <c r="AF103" s="38"/>
      <c r="AG103" s="2520"/>
    </row>
    <row r="104" spans="1:33" s="19" customFormat="1" ht="33.950000000000003" customHeight="1" x14ac:dyDescent="0.25">
      <c r="A104" s="2670"/>
      <c r="B104" s="2545"/>
      <c r="C104" s="2548"/>
      <c r="D104" s="2442"/>
      <c r="E104" s="2555"/>
      <c r="F104" s="2442"/>
      <c r="G104" s="2442"/>
      <c r="H104" s="2442"/>
      <c r="I104" s="2558"/>
      <c r="J104" s="2558"/>
      <c r="K104" s="2517"/>
      <c r="L104" s="2517"/>
      <c r="M104" s="2442"/>
      <c r="N104" s="2451"/>
      <c r="O104" s="2530"/>
      <c r="P104" s="2523"/>
      <c r="Q104" s="2523"/>
      <c r="R104" s="2523"/>
      <c r="S104" s="2527"/>
      <c r="T104" s="2442"/>
      <c r="U104" s="93"/>
      <c r="V104" s="57" t="s">
        <v>47</v>
      </c>
      <c r="W104" s="73" t="s">
        <v>763</v>
      </c>
      <c r="X104" s="34">
        <v>1</v>
      </c>
      <c r="Y104" s="35" t="s">
        <v>264</v>
      </c>
      <c r="Z104" s="22">
        <v>0.72</v>
      </c>
      <c r="AA104" s="23">
        <f t="shared" si="9"/>
        <v>0.72</v>
      </c>
      <c r="AB104" s="23">
        <f t="shared" si="10"/>
        <v>0.80640000000000001</v>
      </c>
      <c r="AC104" s="24" t="s">
        <v>83</v>
      </c>
      <c r="AD104" s="36"/>
      <c r="AE104" s="36" t="s">
        <v>52</v>
      </c>
      <c r="AF104" s="38"/>
      <c r="AG104" s="2520"/>
    </row>
    <row r="105" spans="1:33" s="19" customFormat="1" ht="18" customHeight="1" x14ac:dyDescent="0.25">
      <c r="A105" s="2670"/>
      <c r="B105" s="2545"/>
      <c r="C105" s="2548"/>
      <c r="D105" s="2442"/>
      <c r="E105" s="2555"/>
      <c r="F105" s="2442"/>
      <c r="G105" s="2442"/>
      <c r="H105" s="2442"/>
      <c r="I105" s="2558"/>
      <c r="J105" s="2558"/>
      <c r="K105" s="2517"/>
      <c r="L105" s="2517"/>
      <c r="M105" s="2442"/>
      <c r="N105" s="2451"/>
      <c r="O105" s="2530"/>
      <c r="P105" s="2523"/>
      <c r="Q105" s="2523"/>
      <c r="R105" s="2523"/>
      <c r="S105" s="2527"/>
      <c r="T105" s="2442"/>
      <c r="U105" s="93"/>
      <c r="V105" s="137" t="s">
        <v>766</v>
      </c>
      <c r="W105" s="73" t="s">
        <v>767</v>
      </c>
      <c r="X105" s="34">
        <v>2</v>
      </c>
      <c r="Y105" s="35" t="s">
        <v>264</v>
      </c>
      <c r="Z105" s="22">
        <v>0.48</v>
      </c>
      <c r="AA105" s="23">
        <f t="shared" si="9"/>
        <v>0.96</v>
      </c>
      <c r="AB105" s="23">
        <f t="shared" si="10"/>
        <v>1.0751999999999999</v>
      </c>
      <c r="AC105" s="24" t="s">
        <v>83</v>
      </c>
      <c r="AD105" s="36"/>
      <c r="AE105" s="36" t="s">
        <v>52</v>
      </c>
      <c r="AF105" s="38"/>
      <c r="AG105" s="2520"/>
    </row>
    <row r="106" spans="1:33" s="19" customFormat="1" ht="18" customHeight="1" x14ac:dyDescent="0.25">
      <c r="A106" s="2670"/>
      <c r="B106" s="2545"/>
      <c r="C106" s="2548"/>
      <c r="D106" s="2442"/>
      <c r="E106" s="2555"/>
      <c r="F106" s="2442"/>
      <c r="G106" s="2442"/>
      <c r="H106" s="2442"/>
      <c r="I106" s="2558"/>
      <c r="J106" s="2558"/>
      <c r="K106" s="2517"/>
      <c r="L106" s="2517"/>
      <c r="M106" s="2442"/>
      <c r="N106" s="2451"/>
      <c r="O106" s="2530"/>
      <c r="P106" s="2523"/>
      <c r="Q106" s="2523"/>
      <c r="R106" s="2523"/>
      <c r="S106" s="2527"/>
      <c r="T106" s="2442"/>
      <c r="U106" s="93"/>
      <c r="V106" s="137" t="s">
        <v>768</v>
      </c>
      <c r="W106" s="73" t="s">
        <v>820</v>
      </c>
      <c r="X106" s="34">
        <v>1</v>
      </c>
      <c r="Y106" s="35" t="s">
        <v>264</v>
      </c>
      <c r="Z106" s="22">
        <v>0.6</v>
      </c>
      <c r="AA106" s="23">
        <f t="shared" si="9"/>
        <v>0.6</v>
      </c>
      <c r="AB106" s="23">
        <f t="shared" si="10"/>
        <v>0.67199999999999993</v>
      </c>
      <c r="AC106" s="24" t="s">
        <v>83</v>
      </c>
      <c r="AD106" s="36"/>
      <c r="AE106" s="36" t="s">
        <v>52</v>
      </c>
      <c r="AF106" s="38"/>
      <c r="AG106" s="2520"/>
    </row>
    <row r="107" spans="1:33" s="19" customFormat="1" ht="18" customHeight="1" x14ac:dyDescent="0.25">
      <c r="A107" s="2670"/>
      <c r="B107" s="2545"/>
      <c r="C107" s="2548"/>
      <c r="D107" s="2442"/>
      <c r="E107" s="2555"/>
      <c r="F107" s="2442"/>
      <c r="G107" s="2442"/>
      <c r="H107" s="2442"/>
      <c r="I107" s="2558"/>
      <c r="J107" s="2558"/>
      <c r="K107" s="2517"/>
      <c r="L107" s="2517"/>
      <c r="M107" s="2442"/>
      <c r="N107" s="2451"/>
      <c r="O107" s="2530"/>
      <c r="P107" s="2523"/>
      <c r="Q107" s="2523"/>
      <c r="R107" s="2523"/>
      <c r="S107" s="2527"/>
      <c r="T107" s="2442"/>
      <c r="U107" s="93"/>
      <c r="V107" s="137" t="s">
        <v>769</v>
      </c>
      <c r="W107" s="73" t="s">
        <v>111</v>
      </c>
      <c r="X107" s="34">
        <v>2</v>
      </c>
      <c r="Y107" s="35" t="s">
        <v>264</v>
      </c>
      <c r="Z107" s="22">
        <v>0.71</v>
      </c>
      <c r="AA107" s="23">
        <f t="shared" si="9"/>
        <v>1.42</v>
      </c>
      <c r="AB107" s="23">
        <f t="shared" si="10"/>
        <v>1.5903999999999998</v>
      </c>
      <c r="AC107" s="24" t="s">
        <v>83</v>
      </c>
      <c r="AD107" s="36"/>
      <c r="AE107" s="36" t="s">
        <v>52</v>
      </c>
      <c r="AF107" s="38"/>
      <c r="AG107" s="2520"/>
    </row>
    <row r="108" spans="1:33" s="19" customFormat="1" ht="18" customHeight="1" x14ac:dyDescent="0.25">
      <c r="A108" s="2670"/>
      <c r="B108" s="2545"/>
      <c r="C108" s="2548"/>
      <c r="D108" s="2442"/>
      <c r="E108" s="2555"/>
      <c r="F108" s="2442"/>
      <c r="G108" s="2442"/>
      <c r="H108" s="2442"/>
      <c r="I108" s="2558"/>
      <c r="J108" s="2558"/>
      <c r="K108" s="2517"/>
      <c r="L108" s="2517"/>
      <c r="M108" s="2442"/>
      <c r="N108" s="2451"/>
      <c r="O108" s="2530"/>
      <c r="P108" s="2523"/>
      <c r="Q108" s="2523"/>
      <c r="R108" s="2523"/>
      <c r="S108" s="2527"/>
      <c r="T108" s="2442"/>
      <c r="U108" s="93"/>
      <c r="V108" s="137" t="s">
        <v>770</v>
      </c>
      <c r="W108" s="73" t="s">
        <v>112</v>
      </c>
      <c r="X108" s="34">
        <v>5</v>
      </c>
      <c r="Y108" s="35" t="s">
        <v>264</v>
      </c>
      <c r="Z108" s="22">
        <v>0.35</v>
      </c>
      <c r="AA108" s="23">
        <f t="shared" si="9"/>
        <v>1.75</v>
      </c>
      <c r="AB108" s="23">
        <f t="shared" si="10"/>
        <v>1.96</v>
      </c>
      <c r="AC108" s="24" t="s">
        <v>83</v>
      </c>
      <c r="AD108" s="36"/>
      <c r="AE108" s="36" t="s">
        <v>52</v>
      </c>
      <c r="AF108" s="38"/>
      <c r="AG108" s="2520"/>
    </row>
    <row r="109" spans="1:33" s="19" customFormat="1" ht="18" customHeight="1" x14ac:dyDescent="0.25">
      <c r="A109" s="2670"/>
      <c r="B109" s="2545"/>
      <c r="C109" s="2548"/>
      <c r="D109" s="2442"/>
      <c r="E109" s="2555"/>
      <c r="F109" s="2442"/>
      <c r="G109" s="2442"/>
      <c r="H109" s="2442"/>
      <c r="I109" s="2558"/>
      <c r="J109" s="2558"/>
      <c r="K109" s="2517"/>
      <c r="L109" s="2517"/>
      <c r="M109" s="2442"/>
      <c r="N109" s="2451"/>
      <c r="O109" s="2530"/>
      <c r="P109" s="2523"/>
      <c r="Q109" s="2523"/>
      <c r="R109" s="2523"/>
      <c r="S109" s="2527"/>
      <c r="T109" s="2442"/>
      <c r="U109" s="93"/>
      <c r="V109" s="137" t="s">
        <v>771</v>
      </c>
      <c r="W109" s="73" t="s">
        <v>113</v>
      </c>
      <c r="X109" s="34">
        <v>3</v>
      </c>
      <c r="Y109" s="35" t="s">
        <v>264</v>
      </c>
      <c r="Z109" s="22">
        <v>0.26</v>
      </c>
      <c r="AA109" s="23">
        <f t="shared" si="9"/>
        <v>0.78</v>
      </c>
      <c r="AB109" s="23">
        <f t="shared" si="10"/>
        <v>0.87360000000000004</v>
      </c>
      <c r="AC109" s="24" t="s">
        <v>83</v>
      </c>
      <c r="AD109" s="36"/>
      <c r="AE109" s="36" t="s">
        <v>52</v>
      </c>
      <c r="AF109" s="38"/>
      <c r="AG109" s="2520"/>
    </row>
    <row r="110" spans="1:33" s="19" customFormat="1" ht="18" customHeight="1" x14ac:dyDescent="0.25">
      <c r="A110" s="2671"/>
      <c r="B110" s="2545"/>
      <c r="C110" s="2548"/>
      <c r="D110" s="2442"/>
      <c r="E110" s="2555"/>
      <c r="F110" s="2442"/>
      <c r="G110" s="2442"/>
      <c r="H110" s="2442"/>
      <c r="I110" s="2558"/>
      <c r="J110" s="2558"/>
      <c r="K110" s="2517"/>
      <c r="L110" s="2517"/>
      <c r="M110" s="2442"/>
      <c r="N110" s="2451"/>
      <c r="O110" s="2530"/>
      <c r="P110" s="2523"/>
      <c r="Q110" s="2523"/>
      <c r="R110" s="2523"/>
      <c r="S110" s="2527"/>
      <c r="T110" s="2442"/>
      <c r="U110" s="93"/>
      <c r="V110" s="137" t="s">
        <v>774</v>
      </c>
      <c r="W110" s="73" t="s">
        <v>116</v>
      </c>
      <c r="X110" s="34">
        <v>2</v>
      </c>
      <c r="Y110" s="35" t="s">
        <v>264</v>
      </c>
      <c r="Z110" s="22">
        <v>0.48</v>
      </c>
      <c r="AA110" s="23">
        <f t="shared" si="9"/>
        <v>0.96</v>
      </c>
      <c r="AB110" s="23">
        <f t="shared" si="10"/>
        <v>1.0751999999999999</v>
      </c>
      <c r="AC110" s="24" t="s">
        <v>83</v>
      </c>
      <c r="AD110" s="36"/>
      <c r="AE110" s="36" t="s">
        <v>52</v>
      </c>
      <c r="AF110" s="38"/>
      <c r="AG110" s="2520"/>
    </row>
    <row r="111" spans="1:33" s="19" customFormat="1" ht="33.950000000000003" customHeight="1" x14ac:dyDescent="0.25">
      <c r="A111" s="2669" t="s">
        <v>140</v>
      </c>
      <c r="B111" s="2545"/>
      <c r="C111" s="2548"/>
      <c r="D111" s="2442"/>
      <c r="E111" s="2555"/>
      <c r="F111" s="2442"/>
      <c r="G111" s="2442"/>
      <c r="H111" s="2442"/>
      <c r="I111" s="2558"/>
      <c r="J111" s="2558"/>
      <c r="K111" s="2517"/>
      <c r="L111" s="2517"/>
      <c r="M111" s="2442"/>
      <c r="N111" s="2451"/>
      <c r="O111" s="2530"/>
      <c r="P111" s="2523"/>
      <c r="Q111" s="2523"/>
      <c r="R111" s="2523"/>
      <c r="S111" s="2527"/>
      <c r="T111" s="2442"/>
      <c r="U111" s="93"/>
      <c r="V111" s="137" t="s">
        <v>775</v>
      </c>
      <c r="W111" s="73" t="s">
        <v>821</v>
      </c>
      <c r="X111" s="34">
        <v>3</v>
      </c>
      <c r="Y111" s="35" t="s">
        <v>264</v>
      </c>
      <c r="Z111" s="22">
        <v>0.56000000000000005</v>
      </c>
      <c r="AA111" s="23">
        <f t="shared" si="9"/>
        <v>1.6800000000000002</v>
      </c>
      <c r="AB111" s="23">
        <f t="shared" si="10"/>
        <v>1.8816000000000002</v>
      </c>
      <c r="AC111" s="24" t="s">
        <v>83</v>
      </c>
      <c r="AD111" s="36"/>
      <c r="AE111" s="36" t="s">
        <v>52</v>
      </c>
      <c r="AF111" s="38"/>
      <c r="AG111" s="2520"/>
    </row>
    <row r="112" spans="1:33" s="19" customFormat="1" ht="18" customHeight="1" x14ac:dyDescent="0.25">
      <c r="A112" s="2670"/>
      <c r="B112" s="2545"/>
      <c r="C112" s="2548"/>
      <c r="D112" s="2442"/>
      <c r="E112" s="2555"/>
      <c r="F112" s="2442"/>
      <c r="G112" s="2442"/>
      <c r="H112" s="2442"/>
      <c r="I112" s="2558"/>
      <c r="J112" s="2558"/>
      <c r="K112" s="2517"/>
      <c r="L112" s="2517"/>
      <c r="M112" s="2442"/>
      <c r="N112" s="2451"/>
      <c r="O112" s="2530"/>
      <c r="P112" s="2523"/>
      <c r="Q112" s="2523"/>
      <c r="R112" s="2523"/>
      <c r="S112" s="2527"/>
      <c r="T112" s="2442"/>
      <c r="U112" s="93"/>
      <c r="V112" s="137" t="s">
        <v>776</v>
      </c>
      <c r="W112" s="73" t="s">
        <v>117</v>
      </c>
      <c r="X112" s="34">
        <v>1</v>
      </c>
      <c r="Y112" s="35" t="s">
        <v>264</v>
      </c>
      <c r="Z112" s="22">
        <v>2.95</v>
      </c>
      <c r="AA112" s="23">
        <f t="shared" si="9"/>
        <v>2.95</v>
      </c>
      <c r="AB112" s="23">
        <f t="shared" si="10"/>
        <v>3.3040000000000003</v>
      </c>
      <c r="AC112" s="24" t="s">
        <v>83</v>
      </c>
      <c r="AD112" s="36"/>
      <c r="AE112" s="36" t="s">
        <v>52</v>
      </c>
      <c r="AF112" s="38"/>
      <c r="AG112" s="2520"/>
    </row>
    <row r="113" spans="1:33" s="19" customFormat="1" ht="18" customHeight="1" x14ac:dyDescent="0.25">
      <c r="A113" s="2670"/>
      <c r="B113" s="2545"/>
      <c r="C113" s="2548"/>
      <c r="D113" s="2442"/>
      <c r="E113" s="2555"/>
      <c r="F113" s="2442"/>
      <c r="G113" s="2442"/>
      <c r="H113" s="2442"/>
      <c r="I113" s="2558"/>
      <c r="J113" s="2558"/>
      <c r="K113" s="2517"/>
      <c r="L113" s="2517"/>
      <c r="M113" s="2442"/>
      <c r="N113" s="2451"/>
      <c r="O113" s="2530"/>
      <c r="P113" s="2523"/>
      <c r="Q113" s="2523"/>
      <c r="R113" s="2523"/>
      <c r="S113" s="2527"/>
      <c r="T113" s="2442"/>
      <c r="U113" s="93"/>
      <c r="V113" s="137" t="s">
        <v>777</v>
      </c>
      <c r="W113" s="73" t="s">
        <v>118</v>
      </c>
      <c r="X113" s="34">
        <v>2</v>
      </c>
      <c r="Y113" s="35" t="s">
        <v>264</v>
      </c>
      <c r="Z113" s="22">
        <v>0.22</v>
      </c>
      <c r="AA113" s="23">
        <f t="shared" si="9"/>
        <v>0.44</v>
      </c>
      <c r="AB113" s="23">
        <f t="shared" si="10"/>
        <v>0.49280000000000002</v>
      </c>
      <c r="AC113" s="24" t="s">
        <v>83</v>
      </c>
      <c r="AD113" s="36"/>
      <c r="AE113" s="36" t="s">
        <v>52</v>
      </c>
      <c r="AF113" s="38"/>
      <c r="AG113" s="2520"/>
    </row>
    <row r="114" spans="1:33" s="19" customFormat="1" ht="18" customHeight="1" x14ac:dyDescent="0.25">
      <c r="A114" s="2670"/>
      <c r="B114" s="2545"/>
      <c r="C114" s="2548"/>
      <c r="D114" s="2442"/>
      <c r="E114" s="2555"/>
      <c r="F114" s="2442"/>
      <c r="G114" s="2442"/>
      <c r="H114" s="2442"/>
      <c r="I114" s="2558"/>
      <c r="J114" s="2558"/>
      <c r="K114" s="2517"/>
      <c r="L114" s="2517"/>
      <c r="M114" s="2442"/>
      <c r="N114" s="2451"/>
      <c r="O114" s="2530"/>
      <c r="P114" s="2523"/>
      <c r="Q114" s="2523"/>
      <c r="R114" s="2523"/>
      <c r="S114" s="2527"/>
      <c r="T114" s="2442"/>
      <c r="U114" s="93"/>
      <c r="V114" s="137" t="s">
        <v>778</v>
      </c>
      <c r="W114" s="73" t="s">
        <v>119</v>
      </c>
      <c r="X114" s="34">
        <v>5</v>
      </c>
      <c r="Y114" s="35" t="s">
        <v>264</v>
      </c>
      <c r="Z114" s="22">
        <v>0.21</v>
      </c>
      <c r="AA114" s="23">
        <f t="shared" si="9"/>
        <v>1.05</v>
      </c>
      <c r="AB114" s="23">
        <f t="shared" si="10"/>
        <v>1.1760000000000002</v>
      </c>
      <c r="AC114" s="24" t="s">
        <v>83</v>
      </c>
      <c r="AD114" s="36"/>
      <c r="AE114" s="36" t="s">
        <v>52</v>
      </c>
      <c r="AF114" s="38"/>
      <c r="AG114" s="2520"/>
    </row>
    <row r="115" spans="1:33" s="19" customFormat="1" ht="18" customHeight="1" x14ac:dyDescent="0.25">
      <c r="A115" s="2670"/>
      <c r="B115" s="2545"/>
      <c r="C115" s="2548"/>
      <c r="D115" s="2442"/>
      <c r="E115" s="2555"/>
      <c r="F115" s="2442"/>
      <c r="G115" s="2442"/>
      <c r="H115" s="2442"/>
      <c r="I115" s="2558"/>
      <c r="J115" s="2558"/>
      <c r="K115" s="2517"/>
      <c r="L115" s="2517"/>
      <c r="M115" s="2442"/>
      <c r="N115" s="2451"/>
      <c r="O115" s="2530"/>
      <c r="P115" s="2523"/>
      <c r="Q115" s="2523"/>
      <c r="R115" s="2523"/>
      <c r="S115" s="2527"/>
      <c r="T115" s="2442"/>
      <c r="U115" s="93"/>
      <c r="V115" s="137" t="s">
        <v>779</v>
      </c>
      <c r="W115" s="73" t="s">
        <v>571</v>
      </c>
      <c r="X115" s="34">
        <v>3</v>
      </c>
      <c r="Y115" s="35" t="s">
        <v>264</v>
      </c>
      <c r="Z115" s="22">
        <v>1.21</v>
      </c>
      <c r="AA115" s="23">
        <f t="shared" si="9"/>
        <v>3.63</v>
      </c>
      <c r="AB115" s="23">
        <f t="shared" si="10"/>
        <v>4.0655999999999999</v>
      </c>
      <c r="AC115" s="24" t="s">
        <v>83</v>
      </c>
      <c r="AD115" s="36"/>
      <c r="AE115" s="36" t="s">
        <v>52</v>
      </c>
      <c r="AF115" s="38"/>
      <c r="AG115" s="2520"/>
    </row>
    <row r="116" spans="1:33" s="19" customFormat="1" ht="18" customHeight="1" x14ac:dyDescent="0.25">
      <c r="A116" s="2670"/>
      <c r="B116" s="2545"/>
      <c r="C116" s="2548"/>
      <c r="D116" s="2442"/>
      <c r="E116" s="2555"/>
      <c r="F116" s="2442"/>
      <c r="G116" s="2442"/>
      <c r="H116" s="2442"/>
      <c r="I116" s="2558"/>
      <c r="J116" s="2558"/>
      <c r="K116" s="2517"/>
      <c r="L116" s="2517"/>
      <c r="M116" s="2442"/>
      <c r="N116" s="2451"/>
      <c r="O116" s="2530"/>
      <c r="P116" s="2523"/>
      <c r="Q116" s="2523"/>
      <c r="R116" s="2523"/>
      <c r="S116" s="2527"/>
      <c r="T116" s="2442"/>
      <c r="U116" s="93"/>
      <c r="V116" s="137" t="s">
        <v>780</v>
      </c>
      <c r="W116" s="73" t="s">
        <v>816</v>
      </c>
      <c r="X116" s="34">
        <v>5</v>
      </c>
      <c r="Y116" s="35" t="s">
        <v>264</v>
      </c>
      <c r="Z116" s="22">
        <v>0.35</v>
      </c>
      <c r="AA116" s="23">
        <f t="shared" si="9"/>
        <v>1.75</v>
      </c>
      <c r="AB116" s="23">
        <f t="shared" si="10"/>
        <v>1.96</v>
      </c>
      <c r="AC116" s="24" t="s">
        <v>83</v>
      </c>
      <c r="AD116" s="36"/>
      <c r="AE116" s="36" t="s">
        <v>52</v>
      </c>
      <c r="AF116" s="38"/>
      <c r="AG116" s="2520"/>
    </row>
    <row r="117" spans="1:33" s="19" customFormat="1" ht="33.950000000000003" customHeight="1" x14ac:dyDescent="0.25">
      <c r="A117" s="2670"/>
      <c r="B117" s="2546"/>
      <c r="C117" s="2549"/>
      <c r="D117" s="2443"/>
      <c r="E117" s="2603"/>
      <c r="F117" s="2443"/>
      <c r="G117" s="2443"/>
      <c r="H117" s="2443"/>
      <c r="I117" s="2591"/>
      <c r="J117" s="2591"/>
      <c r="K117" s="2518"/>
      <c r="L117" s="2518"/>
      <c r="M117" s="2443"/>
      <c r="N117" s="2452"/>
      <c r="O117" s="2589"/>
      <c r="P117" s="2590"/>
      <c r="Q117" s="2590"/>
      <c r="R117" s="2590"/>
      <c r="S117" s="2610"/>
      <c r="T117" s="2443"/>
      <c r="U117" s="96"/>
      <c r="V117" s="67" t="s">
        <v>793</v>
      </c>
      <c r="W117" s="1156" t="s">
        <v>794</v>
      </c>
      <c r="X117" s="42">
        <v>200</v>
      </c>
      <c r="Y117" s="35" t="s">
        <v>264</v>
      </c>
      <c r="Z117" s="44">
        <v>0.1</v>
      </c>
      <c r="AA117" s="44">
        <f>Z117*X117</f>
        <v>20</v>
      </c>
      <c r="AB117" s="44">
        <f>((AA117*0.12)+AA117)</f>
        <v>22.4</v>
      </c>
      <c r="AC117" s="45" t="s">
        <v>83</v>
      </c>
      <c r="AD117" s="43"/>
      <c r="AE117" s="43" t="s">
        <v>52</v>
      </c>
      <c r="AF117" s="47"/>
      <c r="AG117" s="2457"/>
    </row>
    <row r="118" spans="1:33" s="19" customFormat="1" ht="132" customHeight="1" x14ac:dyDescent="0.25">
      <c r="A118" s="2670"/>
      <c r="B118" s="2632" t="s">
        <v>44</v>
      </c>
      <c r="C118" s="2633" t="s">
        <v>45</v>
      </c>
      <c r="D118" s="2422" t="s">
        <v>141</v>
      </c>
      <c r="E118" s="2424" t="s">
        <v>47</v>
      </c>
      <c r="F118" s="2426" t="s">
        <v>144</v>
      </c>
      <c r="G118" s="2426" t="s">
        <v>145</v>
      </c>
      <c r="H118" s="2426" t="s">
        <v>146</v>
      </c>
      <c r="I118" s="2675">
        <v>4</v>
      </c>
      <c r="J118" s="2675">
        <v>4</v>
      </c>
      <c r="K118" s="2677">
        <v>18</v>
      </c>
      <c r="L118" s="2677">
        <v>24</v>
      </c>
      <c r="M118" s="2426" t="s">
        <v>147</v>
      </c>
      <c r="N118" s="2463" t="s">
        <v>1300</v>
      </c>
      <c r="O118" s="2666">
        <f>AC118</f>
        <v>20.16</v>
      </c>
      <c r="P118" s="2661">
        <v>0</v>
      </c>
      <c r="Q118" s="2661">
        <v>0</v>
      </c>
      <c r="R118" s="2661">
        <v>0</v>
      </c>
      <c r="S118" s="2659">
        <f>+SUM(O118:Q119)</f>
        <v>20.16</v>
      </c>
      <c r="T118" s="2426" t="s">
        <v>1341</v>
      </c>
      <c r="U118" s="48" t="s">
        <v>65</v>
      </c>
      <c r="V118" s="399"/>
      <c r="W118" s="99" t="s">
        <v>66</v>
      </c>
      <c r="X118" s="50"/>
      <c r="Y118" s="51"/>
      <c r="Z118" s="52"/>
      <c r="AA118" s="53"/>
      <c r="AB118" s="53"/>
      <c r="AC118" s="54">
        <f>SUM(AB119)</f>
        <v>20.16</v>
      </c>
      <c r="AD118" s="51"/>
      <c r="AE118" s="55"/>
      <c r="AF118" s="55"/>
      <c r="AG118" s="2538" t="s">
        <v>1335</v>
      </c>
    </row>
    <row r="119" spans="1:33" s="19" customFormat="1" ht="132" customHeight="1" x14ac:dyDescent="0.25">
      <c r="A119" s="2670"/>
      <c r="B119" s="2552"/>
      <c r="C119" s="2553"/>
      <c r="D119" s="2423"/>
      <c r="E119" s="2425"/>
      <c r="F119" s="2427"/>
      <c r="G119" s="2427"/>
      <c r="H119" s="2427"/>
      <c r="I119" s="2676"/>
      <c r="J119" s="2676"/>
      <c r="K119" s="2678"/>
      <c r="L119" s="2678"/>
      <c r="M119" s="2427"/>
      <c r="N119" s="2464"/>
      <c r="O119" s="2667"/>
      <c r="P119" s="2662"/>
      <c r="Q119" s="2662"/>
      <c r="R119" s="2662"/>
      <c r="S119" s="2660"/>
      <c r="T119" s="2427"/>
      <c r="U119" s="160"/>
      <c r="V119" s="161" t="s">
        <v>47</v>
      </c>
      <c r="W119" s="106" t="s">
        <v>127</v>
      </c>
      <c r="X119" s="107">
        <v>2</v>
      </c>
      <c r="Y119" s="111" t="s">
        <v>264</v>
      </c>
      <c r="Z119" s="108">
        <v>9</v>
      </c>
      <c r="AA119" s="109">
        <f>X119*Z119</f>
        <v>18</v>
      </c>
      <c r="AB119" s="109">
        <f>AA119+(AA119*0.12)</f>
        <v>20.16</v>
      </c>
      <c r="AC119" s="110" t="s">
        <v>80</v>
      </c>
      <c r="AD119" s="111"/>
      <c r="AE119" s="112"/>
      <c r="AF119" s="112" t="s">
        <v>52</v>
      </c>
      <c r="AG119" s="2520"/>
    </row>
    <row r="120" spans="1:33" s="19" customFormat="1" ht="41.25" customHeight="1" x14ac:dyDescent="0.25">
      <c r="A120" s="2670"/>
      <c r="B120" s="2550" t="s">
        <v>93</v>
      </c>
      <c r="C120" s="2500" t="s">
        <v>94</v>
      </c>
      <c r="D120" s="2471" t="s">
        <v>95</v>
      </c>
      <c r="E120" s="2650" t="s">
        <v>47</v>
      </c>
      <c r="F120" s="2441" t="s">
        <v>149</v>
      </c>
      <c r="G120" s="2441" t="s">
        <v>150</v>
      </c>
      <c r="H120" s="2441" t="s">
        <v>908</v>
      </c>
      <c r="I120" s="2477">
        <v>2</v>
      </c>
      <c r="J120" s="2477">
        <v>2</v>
      </c>
      <c r="K120" s="2447">
        <v>4</v>
      </c>
      <c r="L120" s="2447">
        <v>4</v>
      </c>
      <c r="M120" s="2441" t="s">
        <v>151</v>
      </c>
      <c r="N120" s="2450" t="s">
        <v>1301</v>
      </c>
      <c r="O120" s="2494">
        <f>AC120</f>
        <v>82.730400000000003</v>
      </c>
      <c r="P120" s="2496">
        <v>0</v>
      </c>
      <c r="Q120" s="2496">
        <v>0</v>
      </c>
      <c r="R120" s="2496">
        <v>0</v>
      </c>
      <c r="S120" s="2498">
        <f>+SUM(O120:Q126)</f>
        <v>82.730400000000003</v>
      </c>
      <c r="T120" s="2441" t="s">
        <v>878</v>
      </c>
      <c r="U120" s="30" t="s">
        <v>64</v>
      </c>
      <c r="V120" s="294"/>
      <c r="W120" s="138" t="s">
        <v>105</v>
      </c>
      <c r="X120" s="27"/>
      <c r="Y120" s="28"/>
      <c r="Z120" s="15"/>
      <c r="AA120" s="16"/>
      <c r="AB120" s="16"/>
      <c r="AC120" s="133">
        <f>SUM(AB121:AB126)</f>
        <v>82.730400000000003</v>
      </c>
      <c r="AD120" s="28"/>
      <c r="AE120" s="134"/>
      <c r="AF120" s="134"/>
      <c r="AG120" s="2520"/>
    </row>
    <row r="121" spans="1:33" s="19" customFormat="1" ht="41.25" customHeight="1" x14ac:dyDescent="0.25">
      <c r="A121" s="2670"/>
      <c r="B121" s="2545"/>
      <c r="C121" s="2548"/>
      <c r="D121" s="2472"/>
      <c r="E121" s="2679"/>
      <c r="F121" s="2442"/>
      <c r="G121" s="2442"/>
      <c r="H121" s="2442"/>
      <c r="I121" s="2478"/>
      <c r="J121" s="2478"/>
      <c r="K121" s="2448"/>
      <c r="L121" s="2448"/>
      <c r="M121" s="2442"/>
      <c r="N121" s="2451"/>
      <c r="O121" s="2664"/>
      <c r="P121" s="2655"/>
      <c r="Q121" s="2655"/>
      <c r="R121" s="2655"/>
      <c r="S121" s="2657"/>
      <c r="T121" s="2442"/>
      <c r="U121" s="32"/>
      <c r="V121" s="137" t="s">
        <v>771</v>
      </c>
      <c r="W121" s="73" t="s">
        <v>113</v>
      </c>
      <c r="X121" s="34">
        <v>3</v>
      </c>
      <c r="Y121" s="35" t="s">
        <v>264</v>
      </c>
      <c r="Z121" s="22">
        <v>0.26</v>
      </c>
      <c r="AA121" s="23">
        <f t="shared" ref="AA121:AA123" si="11">X121*Z121</f>
        <v>0.78</v>
      </c>
      <c r="AB121" s="23">
        <f t="shared" ref="AB121:AB124" si="12">AA121+(AA121*0.12)</f>
        <v>0.87360000000000004</v>
      </c>
      <c r="AC121" s="24" t="s">
        <v>83</v>
      </c>
      <c r="AD121" s="35"/>
      <c r="AE121" s="35" t="s">
        <v>52</v>
      </c>
      <c r="AF121" s="38"/>
      <c r="AG121" s="2520"/>
    </row>
    <row r="122" spans="1:33" s="19" customFormat="1" ht="41.25" customHeight="1" x14ac:dyDescent="0.25">
      <c r="A122" s="2670"/>
      <c r="B122" s="2545"/>
      <c r="C122" s="2548"/>
      <c r="D122" s="2472"/>
      <c r="E122" s="2679"/>
      <c r="F122" s="2442"/>
      <c r="G122" s="2442"/>
      <c r="H122" s="2442"/>
      <c r="I122" s="2478"/>
      <c r="J122" s="2478"/>
      <c r="K122" s="2448"/>
      <c r="L122" s="2448"/>
      <c r="M122" s="2442"/>
      <c r="N122" s="2451"/>
      <c r="O122" s="2664"/>
      <c r="P122" s="2655"/>
      <c r="Q122" s="2655"/>
      <c r="R122" s="2655"/>
      <c r="S122" s="2657"/>
      <c r="T122" s="2442"/>
      <c r="U122" s="32"/>
      <c r="V122" s="137" t="s">
        <v>772</v>
      </c>
      <c r="W122" s="1148" t="s">
        <v>114</v>
      </c>
      <c r="X122" s="39">
        <v>25</v>
      </c>
      <c r="Y122" s="35" t="s">
        <v>264</v>
      </c>
      <c r="Z122" s="23">
        <v>3.1</v>
      </c>
      <c r="AA122" s="23">
        <f>X122*Z122</f>
        <v>77.5</v>
      </c>
      <c r="AB122" s="23">
        <f>AA122</f>
        <v>77.5</v>
      </c>
      <c r="AC122" s="24" t="s">
        <v>83</v>
      </c>
      <c r="AD122" s="36"/>
      <c r="AE122" s="36" t="s">
        <v>52</v>
      </c>
      <c r="AF122" s="38"/>
      <c r="AG122" s="2520"/>
    </row>
    <row r="123" spans="1:33" s="19" customFormat="1" ht="41.25" customHeight="1" x14ac:dyDescent="0.25">
      <c r="A123" s="2670"/>
      <c r="B123" s="2545"/>
      <c r="C123" s="2548"/>
      <c r="D123" s="2472"/>
      <c r="E123" s="2679"/>
      <c r="F123" s="2442"/>
      <c r="G123" s="2442"/>
      <c r="H123" s="2442"/>
      <c r="I123" s="2478"/>
      <c r="J123" s="2478"/>
      <c r="K123" s="2448"/>
      <c r="L123" s="2448"/>
      <c r="M123" s="2442"/>
      <c r="N123" s="2451"/>
      <c r="O123" s="2664"/>
      <c r="P123" s="2655"/>
      <c r="Q123" s="2655"/>
      <c r="R123" s="2655"/>
      <c r="S123" s="2657"/>
      <c r="T123" s="2442"/>
      <c r="U123" s="32"/>
      <c r="V123" s="137" t="s">
        <v>755</v>
      </c>
      <c r="W123" s="72" t="s">
        <v>756</v>
      </c>
      <c r="X123" s="34">
        <v>2</v>
      </c>
      <c r="Y123" s="35" t="s">
        <v>264</v>
      </c>
      <c r="Z123" s="22">
        <v>0.36</v>
      </c>
      <c r="AA123" s="23">
        <f t="shared" si="11"/>
        <v>0.72</v>
      </c>
      <c r="AB123" s="23">
        <f t="shared" si="12"/>
        <v>0.80640000000000001</v>
      </c>
      <c r="AC123" s="24" t="s">
        <v>83</v>
      </c>
      <c r="AD123" s="35"/>
      <c r="AE123" s="35" t="s">
        <v>52</v>
      </c>
      <c r="AF123" s="38"/>
      <c r="AG123" s="2520"/>
    </row>
    <row r="124" spans="1:33" s="19" customFormat="1" ht="41.25" customHeight="1" x14ac:dyDescent="0.25">
      <c r="A124" s="2671"/>
      <c r="B124" s="2545"/>
      <c r="C124" s="2548"/>
      <c r="D124" s="2472"/>
      <c r="E124" s="2679"/>
      <c r="F124" s="2442"/>
      <c r="G124" s="2442"/>
      <c r="H124" s="2442"/>
      <c r="I124" s="2478"/>
      <c r="J124" s="2478"/>
      <c r="K124" s="2448"/>
      <c r="L124" s="2448"/>
      <c r="M124" s="2442"/>
      <c r="N124" s="2451"/>
      <c r="O124" s="2664"/>
      <c r="P124" s="2655"/>
      <c r="Q124" s="2655"/>
      <c r="R124" s="2655"/>
      <c r="S124" s="2657"/>
      <c r="T124" s="2442"/>
      <c r="U124" s="32"/>
      <c r="V124" s="137" t="s">
        <v>773</v>
      </c>
      <c r="W124" s="73" t="s">
        <v>115</v>
      </c>
      <c r="X124" s="34">
        <v>2</v>
      </c>
      <c r="Y124" s="35" t="s">
        <v>264</v>
      </c>
      <c r="Z124" s="23">
        <v>0.35</v>
      </c>
      <c r="AA124" s="23">
        <f>+X124*Z124</f>
        <v>0.7</v>
      </c>
      <c r="AB124" s="23">
        <f t="shared" si="12"/>
        <v>0.78399999999999992</v>
      </c>
      <c r="AC124" s="29" t="s">
        <v>83</v>
      </c>
      <c r="AD124" s="35"/>
      <c r="AE124" s="35" t="s">
        <v>52</v>
      </c>
      <c r="AF124" s="38"/>
      <c r="AG124" s="2520"/>
    </row>
    <row r="125" spans="1:33" s="19" customFormat="1" ht="41.25" customHeight="1" x14ac:dyDescent="0.25">
      <c r="A125" s="2669" t="s">
        <v>140</v>
      </c>
      <c r="B125" s="2545"/>
      <c r="C125" s="2548"/>
      <c r="D125" s="2472"/>
      <c r="E125" s="2679"/>
      <c r="F125" s="2442"/>
      <c r="G125" s="2442"/>
      <c r="H125" s="2442"/>
      <c r="I125" s="2478"/>
      <c r="J125" s="2478"/>
      <c r="K125" s="2448"/>
      <c r="L125" s="2448"/>
      <c r="M125" s="2442"/>
      <c r="N125" s="2451"/>
      <c r="O125" s="2664"/>
      <c r="P125" s="2655"/>
      <c r="Q125" s="2655"/>
      <c r="R125" s="2655"/>
      <c r="S125" s="2657"/>
      <c r="T125" s="2442"/>
      <c r="U125" s="32"/>
      <c r="V125" s="137" t="s">
        <v>778</v>
      </c>
      <c r="W125" s="73" t="s">
        <v>119</v>
      </c>
      <c r="X125" s="34">
        <v>5</v>
      </c>
      <c r="Y125" s="35" t="s">
        <v>264</v>
      </c>
      <c r="Z125" s="23">
        <v>0.21</v>
      </c>
      <c r="AA125" s="23">
        <f>+X125*Z125</f>
        <v>1.05</v>
      </c>
      <c r="AB125" s="23">
        <f t="shared" ref="AB125" si="13">AA125+(AA125*0.12)</f>
        <v>1.1760000000000002</v>
      </c>
      <c r="AC125" s="24" t="s">
        <v>83</v>
      </c>
      <c r="AD125" s="36"/>
      <c r="AE125" s="36" t="s">
        <v>52</v>
      </c>
      <c r="AF125" s="38"/>
      <c r="AG125" s="2520"/>
    </row>
    <row r="126" spans="1:33" s="19" customFormat="1" ht="41.25" customHeight="1" x14ac:dyDescent="0.25">
      <c r="A126" s="2670"/>
      <c r="B126" s="2546"/>
      <c r="C126" s="2549"/>
      <c r="D126" s="2473"/>
      <c r="E126" s="2680"/>
      <c r="F126" s="2443"/>
      <c r="G126" s="2443"/>
      <c r="H126" s="2443"/>
      <c r="I126" s="2479"/>
      <c r="J126" s="2479"/>
      <c r="K126" s="2449"/>
      <c r="L126" s="2449"/>
      <c r="M126" s="2443"/>
      <c r="N126" s="2452"/>
      <c r="O126" s="2665"/>
      <c r="P126" s="2656"/>
      <c r="Q126" s="2656"/>
      <c r="R126" s="2656"/>
      <c r="S126" s="2658"/>
      <c r="T126" s="2443"/>
      <c r="U126" s="26"/>
      <c r="V126" s="60" t="s">
        <v>47</v>
      </c>
      <c r="W126" s="440" t="s">
        <v>763</v>
      </c>
      <c r="X126" s="61">
        <v>2</v>
      </c>
      <c r="Y126" s="35" t="s">
        <v>264</v>
      </c>
      <c r="Z126" s="44">
        <v>0.71</v>
      </c>
      <c r="AA126" s="44">
        <f>+X126*Z126</f>
        <v>1.42</v>
      </c>
      <c r="AB126" s="44">
        <f>+AA126*0.12+AA126</f>
        <v>1.5903999999999998</v>
      </c>
      <c r="AC126" s="63" t="s">
        <v>83</v>
      </c>
      <c r="AD126" s="64"/>
      <c r="AE126" s="64" t="s">
        <v>52</v>
      </c>
      <c r="AF126" s="47"/>
      <c r="AG126" s="2520"/>
    </row>
    <row r="127" spans="1:33" s="19" customFormat="1" ht="258" customHeight="1" x14ac:dyDescent="0.25">
      <c r="A127" s="2670"/>
      <c r="B127" s="113" t="s">
        <v>44</v>
      </c>
      <c r="C127" s="114" t="s">
        <v>45</v>
      </c>
      <c r="D127" s="115" t="s">
        <v>153</v>
      </c>
      <c r="E127" s="116" t="s">
        <v>47</v>
      </c>
      <c r="F127" s="117" t="s">
        <v>154</v>
      </c>
      <c r="G127" s="117" t="s">
        <v>155</v>
      </c>
      <c r="H127" s="117" t="s">
        <v>156</v>
      </c>
      <c r="I127" s="118">
        <v>1</v>
      </c>
      <c r="J127" s="118">
        <v>1</v>
      </c>
      <c r="K127" s="119">
        <v>4</v>
      </c>
      <c r="L127" s="119">
        <v>4</v>
      </c>
      <c r="M127" s="117" t="s">
        <v>1280</v>
      </c>
      <c r="N127" s="120" t="s">
        <v>1302</v>
      </c>
      <c r="O127" s="436">
        <f>AC127</f>
        <v>0</v>
      </c>
      <c r="P127" s="121">
        <v>0</v>
      </c>
      <c r="Q127" s="121">
        <v>0</v>
      </c>
      <c r="R127" s="121">
        <v>0</v>
      </c>
      <c r="S127" s="122">
        <f>+SUM(O127:Q127)</f>
        <v>0</v>
      </c>
      <c r="T127" s="117" t="s">
        <v>1279</v>
      </c>
      <c r="U127" s="1203"/>
      <c r="V127" s="1214"/>
      <c r="W127" s="1205"/>
      <c r="X127" s="125"/>
      <c r="Y127" s="126"/>
      <c r="Z127" s="127"/>
      <c r="AA127" s="128"/>
      <c r="AB127" s="128"/>
      <c r="AC127" s="1202"/>
      <c r="AD127" s="126"/>
      <c r="AE127" s="130"/>
      <c r="AF127" s="130"/>
      <c r="AG127" s="2520"/>
    </row>
    <row r="128" spans="1:33" ht="259.5" customHeight="1" x14ac:dyDescent="0.25">
      <c r="A128" s="2671"/>
      <c r="B128" s="1128" t="s">
        <v>75</v>
      </c>
      <c r="C128" s="1129" t="s">
        <v>76</v>
      </c>
      <c r="D128" s="1130" t="s">
        <v>77</v>
      </c>
      <c r="E128" s="1171" t="s">
        <v>47</v>
      </c>
      <c r="F128" s="1125" t="s">
        <v>157</v>
      </c>
      <c r="G128" s="1125" t="s">
        <v>158</v>
      </c>
      <c r="H128" s="1125" t="s">
        <v>159</v>
      </c>
      <c r="I128" s="1127">
        <v>1</v>
      </c>
      <c r="J128" s="1127">
        <v>1</v>
      </c>
      <c r="K128" s="1131">
        <v>4</v>
      </c>
      <c r="L128" s="1131">
        <v>4</v>
      </c>
      <c r="M128" s="1125" t="s">
        <v>160</v>
      </c>
      <c r="N128" s="1158" t="s">
        <v>161</v>
      </c>
      <c r="O128" s="435">
        <v>0</v>
      </c>
      <c r="P128" s="1172">
        <v>0</v>
      </c>
      <c r="Q128" s="1172">
        <v>0</v>
      </c>
      <c r="R128" s="1172">
        <v>0</v>
      </c>
      <c r="S128" s="1173">
        <f>+SUM(O128:Q128)</f>
        <v>0</v>
      </c>
      <c r="T128" s="1125" t="s">
        <v>1341</v>
      </c>
      <c r="U128" s="142"/>
      <c r="V128" s="297"/>
      <c r="W128" s="298"/>
      <c r="X128" s="143"/>
      <c r="Y128" s="144"/>
      <c r="Z128" s="76"/>
      <c r="AA128" s="145"/>
      <c r="AB128" s="145"/>
      <c r="AC128" s="1201"/>
      <c r="AD128" s="144"/>
      <c r="AE128" s="146"/>
      <c r="AF128" s="146"/>
      <c r="AG128" s="2521"/>
    </row>
    <row r="129" spans="1:33" ht="222.75" customHeight="1" x14ac:dyDescent="0.25">
      <c r="A129" s="2669" t="s">
        <v>140</v>
      </c>
      <c r="B129" s="113" t="s">
        <v>162</v>
      </c>
      <c r="C129" s="114" t="s">
        <v>163</v>
      </c>
      <c r="D129" s="115" t="s">
        <v>77</v>
      </c>
      <c r="E129" s="116" t="s">
        <v>47</v>
      </c>
      <c r="F129" s="117" t="s">
        <v>164</v>
      </c>
      <c r="G129" s="117" t="s">
        <v>165</v>
      </c>
      <c r="H129" s="117" t="s">
        <v>839</v>
      </c>
      <c r="I129" s="118">
        <v>0</v>
      </c>
      <c r="J129" s="118">
        <v>60</v>
      </c>
      <c r="K129" s="119">
        <v>0</v>
      </c>
      <c r="L129" s="119">
        <v>4</v>
      </c>
      <c r="M129" s="117" t="s">
        <v>879</v>
      </c>
      <c r="N129" s="120" t="s">
        <v>1303</v>
      </c>
      <c r="O129" s="436">
        <v>0</v>
      </c>
      <c r="P129" s="121">
        <v>0</v>
      </c>
      <c r="Q129" s="121">
        <v>0</v>
      </c>
      <c r="R129" s="121">
        <v>0</v>
      </c>
      <c r="S129" s="122">
        <f>+SUM(O129:Q129)</f>
        <v>0</v>
      </c>
      <c r="T129" s="117" t="s">
        <v>1281</v>
      </c>
      <c r="U129" s="123"/>
      <c r="V129" s="362"/>
      <c r="W129" s="124"/>
      <c r="X129" s="125"/>
      <c r="Y129" s="126"/>
      <c r="Z129" s="127"/>
      <c r="AA129" s="128"/>
      <c r="AB129" s="128"/>
      <c r="AC129" s="1202"/>
      <c r="AD129" s="126"/>
      <c r="AE129" s="130"/>
      <c r="AF129" s="130"/>
      <c r="AG129" s="135" t="s">
        <v>1282</v>
      </c>
    </row>
    <row r="130" spans="1:33" s="19" customFormat="1" ht="18" customHeight="1" x14ac:dyDescent="0.25">
      <c r="A130" s="2670"/>
      <c r="B130" s="2550" t="s">
        <v>44</v>
      </c>
      <c r="C130" s="2595" t="s">
        <v>45</v>
      </c>
      <c r="D130" s="2635" t="s">
        <v>166</v>
      </c>
      <c r="E130" s="2672" t="s">
        <v>47</v>
      </c>
      <c r="F130" s="2577" t="s">
        <v>860</v>
      </c>
      <c r="G130" s="2577" t="s">
        <v>167</v>
      </c>
      <c r="H130" s="2577" t="s">
        <v>880</v>
      </c>
      <c r="I130" s="2623">
        <v>5</v>
      </c>
      <c r="J130" s="2623">
        <v>1</v>
      </c>
      <c r="K130" s="2623">
        <v>20</v>
      </c>
      <c r="L130" s="2623">
        <v>24</v>
      </c>
      <c r="M130" s="2577" t="s">
        <v>881</v>
      </c>
      <c r="N130" s="2586" t="s">
        <v>1304</v>
      </c>
      <c r="O130" s="2494">
        <f>AC130</f>
        <v>24.3032</v>
      </c>
      <c r="P130" s="2496">
        <v>0</v>
      </c>
      <c r="Q130" s="2496">
        <v>0</v>
      </c>
      <c r="R130" s="2496">
        <v>0</v>
      </c>
      <c r="S130" s="2498">
        <f>+SUM(O130:Q136)</f>
        <v>24.3032</v>
      </c>
      <c r="T130" s="2441" t="s">
        <v>1342</v>
      </c>
      <c r="U130" s="30" t="s">
        <v>64</v>
      </c>
      <c r="V130" s="294"/>
      <c r="W130" s="49" t="s">
        <v>105</v>
      </c>
      <c r="X130" s="27"/>
      <c r="Y130" s="28"/>
      <c r="Z130" s="15"/>
      <c r="AA130" s="16"/>
      <c r="AB130" s="16"/>
      <c r="AC130" s="133">
        <f>SUM(AB131:AB136)</f>
        <v>24.3032</v>
      </c>
      <c r="AD130" s="28"/>
      <c r="AE130" s="134"/>
      <c r="AF130" s="134"/>
      <c r="AG130" s="2538" t="s">
        <v>1343</v>
      </c>
    </row>
    <row r="131" spans="1:33" s="19" customFormat="1" ht="18" customHeight="1" x14ac:dyDescent="0.25">
      <c r="A131" s="2670"/>
      <c r="B131" s="2545"/>
      <c r="C131" s="2596"/>
      <c r="D131" s="2636"/>
      <c r="E131" s="2673"/>
      <c r="F131" s="2578"/>
      <c r="G131" s="2578"/>
      <c r="H131" s="2578"/>
      <c r="I131" s="2624"/>
      <c r="J131" s="2624"/>
      <c r="K131" s="2624"/>
      <c r="L131" s="2624"/>
      <c r="M131" s="2578"/>
      <c r="N131" s="2587"/>
      <c r="O131" s="2664"/>
      <c r="P131" s="2655"/>
      <c r="Q131" s="2655"/>
      <c r="R131" s="2655"/>
      <c r="S131" s="2657"/>
      <c r="T131" s="2442"/>
      <c r="U131" s="93"/>
      <c r="V131" s="137" t="s">
        <v>772</v>
      </c>
      <c r="W131" s="1148" t="s">
        <v>114</v>
      </c>
      <c r="X131" s="39">
        <v>5</v>
      </c>
      <c r="Y131" s="35" t="s">
        <v>264</v>
      </c>
      <c r="Z131" s="23">
        <v>3.1</v>
      </c>
      <c r="AA131" s="23">
        <f>X131*Z131</f>
        <v>15.5</v>
      </c>
      <c r="AB131" s="23">
        <f>AA131</f>
        <v>15.5</v>
      </c>
      <c r="AC131" s="24" t="s">
        <v>83</v>
      </c>
      <c r="AD131" s="36"/>
      <c r="AE131" s="36" t="s">
        <v>52</v>
      </c>
      <c r="AF131" s="38"/>
      <c r="AG131" s="2520"/>
    </row>
    <row r="132" spans="1:33" s="19" customFormat="1" ht="18" customHeight="1" x14ac:dyDescent="0.25">
      <c r="A132" s="2670"/>
      <c r="B132" s="2545"/>
      <c r="C132" s="2596"/>
      <c r="D132" s="2636"/>
      <c r="E132" s="2673"/>
      <c r="F132" s="2578"/>
      <c r="G132" s="2578"/>
      <c r="H132" s="2578"/>
      <c r="I132" s="2624"/>
      <c r="J132" s="2624"/>
      <c r="K132" s="2624"/>
      <c r="L132" s="2624"/>
      <c r="M132" s="2578"/>
      <c r="N132" s="2587"/>
      <c r="O132" s="2664"/>
      <c r="P132" s="2655"/>
      <c r="Q132" s="2655"/>
      <c r="R132" s="2655"/>
      <c r="S132" s="2657"/>
      <c r="T132" s="2442"/>
      <c r="U132" s="40"/>
      <c r="V132" s="137" t="s">
        <v>778</v>
      </c>
      <c r="W132" s="73" t="s">
        <v>119</v>
      </c>
      <c r="X132" s="34">
        <v>5</v>
      </c>
      <c r="Y132" s="35" t="s">
        <v>264</v>
      </c>
      <c r="Z132" s="22">
        <v>0.21</v>
      </c>
      <c r="AA132" s="23">
        <f>X132*Z132</f>
        <v>1.05</v>
      </c>
      <c r="AB132" s="23">
        <f>AA132+(AA132*0.12)</f>
        <v>1.1760000000000002</v>
      </c>
      <c r="AC132" s="24" t="s">
        <v>83</v>
      </c>
      <c r="AD132" s="36"/>
      <c r="AE132" s="36" t="s">
        <v>52</v>
      </c>
      <c r="AF132" s="38"/>
      <c r="AG132" s="2520"/>
    </row>
    <row r="133" spans="1:33" s="19" customFormat="1" ht="18" customHeight="1" x14ac:dyDescent="0.25">
      <c r="A133" s="2670"/>
      <c r="B133" s="2545"/>
      <c r="C133" s="2596"/>
      <c r="D133" s="2636"/>
      <c r="E133" s="2673"/>
      <c r="F133" s="2578"/>
      <c r="G133" s="2578"/>
      <c r="H133" s="2578"/>
      <c r="I133" s="2624"/>
      <c r="J133" s="2624"/>
      <c r="K133" s="2624"/>
      <c r="L133" s="2624"/>
      <c r="M133" s="2578"/>
      <c r="N133" s="2587"/>
      <c r="O133" s="2664"/>
      <c r="P133" s="2655"/>
      <c r="Q133" s="2655"/>
      <c r="R133" s="2655"/>
      <c r="S133" s="2657"/>
      <c r="T133" s="2442"/>
      <c r="U133" s="40"/>
      <c r="V133" s="137" t="s">
        <v>771</v>
      </c>
      <c r="W133" s="73" t="s">
        <v>113</v>
      </c>
      <c r="X133" s="34">
        <v>3</v>
      </c>
      <c r="Y133" s="35" t="s">
        <v>264</v>
      </c>
      <c r="Z133" s="22">
        <v>0.26</v>
      </c>
      <c r="AA133" s="23">
        <f t="shared" ref="AA133:AA136" si="14">X133*Z133</f>
        <v>0.78</v>
      </c>
      <c r="AB133" s="23">
        <f t="shared" ref="AB133:AB136" si="15">AA133+(AA133*0.12)</f>
        <v>0.87360000000000004</v>
      </c>
      <c r="AC133" s="24" t="s">
        <v>83</v>
      </c>
      <c r="AD133" s="36"/>
      <c r="AE133" s="36" t="s">
        <v>52</v>
      </c>
      <c r="AF133" s="38"/>
      <c r="AG133" s="2520"/>
    </row>
    <row r="134" spans="1:33" s="19" customFormat="1" ht="18" customHeight="1" x14ac:dyDescent="0.25">
      <c r="A134" s="2670"/>
      <c r="B134" s="2545"/>
      <c r="C134" s="2596"/>
      <c r="D134" s="2636"/>
      <c r="E134" s="2673"/>
      <c r="F134" s="2578"/>
      <c r="G134" s="2578"/>
      <c r="H134" s="2578"/>
      <c r="I134" s="2624"/>
      <c r="J134" s="2624"/>
      <c r="K134" s="2624"/>
      <c r="L134" s="2624"/>
      <c r="M134" s="2578"/>
      <c r="N134" s="2587"/>
      <c r="O134" s="2664"/>
      <c r="P134" s="2655"/>
      <c r="Q134" s="2655"/>
      <c r="R134" s="2655"/>
      <c r="S134" s="2657"/>
      <c r="T134" s="2442"/>
      <c r="U134" s="40"/>
      <c r="V134" s="137" t="s">
        <v>755</v>
      </c>
      <c r="W134" s="72" t="s">
        <v>756</v>
      </c>
      <c r="X134" s="34">
        <v>2</v>
      </c>
      <c r="Y134" s="35" t="s">
        <v>264</v>
      </c>
      <c r="Z134" s="22">
        <v>0.36</v>
      </c>
      <c r="AA134" s="23">
        <f t="shared" si="14"/>
        <v>0.72</v>
      </c>
      <c r="AB134" s="23">
        <f t="shared" si="15"/>
        <v>0.80640000000000001</v>
      </c>
      <c r="AC134" s="24" t="s">
        <v>83</v>
      </c>
      <c r="AD134" s="36"/>
      <c r="AE134" s="36" t="s">
        <v>52</v>
      </c>
      <c r="AF134" s="38"/>
      <c r="AG134" s="2520"/>
    </row>
    <row r="135" spans="1:33" s="19" customFormat="1" ht="18" customHeight="1" x14ac:dyDescent="0.25">
      <c r="A135" s="2670"/>
      <c r="B135" s="2545"/>
      <c r="C135" s="2596"/>
      <c r="D135" s="2636"/>
      <c r="E135" s="2673"/>
      <c r="F135" s="2578"/>
      <c r="G135" s="2578"/>
      <c r="H135" s="2578"/>
      <c r="I135" s="2624"/>
      <c r="J135" s="2624"/>
      <c r="K135" s="2624"/>
      <c r="L135" s="2624"/>
      <c r="M135" s="2578"/>
      <c r="N135" s="2587"/>
      <c r="O135" s="2664"/>
      <c r="P135" s="2655"/>
      <c r="Q135" s="2655"/>
      <c r="R135" s="2655"/>
      <c r="S135" s="2657"/>
      <c r="T135" s="2442"/>
      <c r="U135" s="40"/>
      <c r="V135" s="137" t="s">
        <v>779</v>
      </c>
      <c r="W135" s="73" t="s">
        <v>571</v>
      </c>
      <c r="X135" s="34">
        <v>3</v>
      </c>
      <c r="Y135" s="35" t="s">
        <v>264</v>
      </c>
      <c r="Z135" s="22">
        <v>1.21</v>
      </c>
      <c r="AA135" s="23">
        <f t="shared" si="14"/>
        <v>3.63</v>
      </c>
      <c r="AB135" s="23">
        <f t="shared" si="15"/>
        <v>4.0655999999999999</v>
      </c>
      <c r="AC135" s="24" t="s">
        <v>83</v>
      </c>
      <c r="AD135" s="36"/>
      <c r="AE135" s="36" t="s">
        <v>52</v>
      </c>
      <c r="AF135" s="38"/>
      <c r="AG135" s="2520"/>
    </row>
    <row r="136" spans="1:33" s="19" customFormat="1" ht="33.950000000000003" customHeight="1" x14ac:dyDescent="0.25">
      <c r="A136" s="2670"/>
      <c r="B136" s="2545"/>
      <c r="C136" s="2596"/>
      <c r="D136" s="2636"/>
      <c r="E136" s="2673"/>
      <c r="F136" s="2578"/>
      <c r="G136" s="2578"/>
      <c r="H136" s="2578"/>
      <c r="I136" s="2625"/>
      <c r="J136" s="2625"/>
      <c r="K136" s="2625"/>
      <c r="L136" s="2625"/>
      <c r="M136" s="2614"/>
      <c r="N136" s="2616"/>
      <c r="O136" s="2665"/>
      <c r="P136" s="2656"/>
      <c r="Q136" s="2656"/>
      <c r="R136" s="2656"/>
      <c r="S136" s="2658"/>
      <c r="T136" s="2443"/>
      <c r="U136" s="96"/>
      <c r="V136" s="67" t="s">
        <v>775</v>
      </c>
      <c r="W136" s="440" t="s">
        <v>822</v>
      </c>
      <c r="X136" s="61">
        <v>3</v>
      </c>
      <c r="Y136" s="35" t="s">
        <v>264</v>
      </c>
      <c r="Z136" s="62">
        <v>0.56000000000000005</v>
      </c>
      <c r="AA136" s="44">
        <f t="shared" si="14"/>
        <v>1.6800000000000002</v>
      </c>
      <c r="AB136" s="44">
        <f t="shared" si="15"/>
        <v>1.8816000000000002</v>
      </c>
      <c r="AC136" s="45" t="s">
        <v>83</v>
      </c>
      <c r="AD136" s="43"/>
      <c r="AE136" s="43" t="s">
        <v>52</v>
      </c>
      <c r="AF136" s="47"/>
      <c r="AG136" s="2521"/>
    </row>
    <row r="137" spans="1:33" s="19" customFormat="1" ht="18" customHeight="1" x14ac:dyDescent="0.25">
      <c r="A137" s="2670"/>
      <c r="B137" s="2545"/>
      <c r="C137" s="2596"/>
      <c r="D137" s="2636"/>
      <c r="E137" s="2673"/>
      <c r="F137" s="2578"/>
      <c r="G137" s="2578"/>
      <c r="H137" s="2578"/>
      <c r="I137" s="2626">
        <v>1</v>
      </c>
      <c r="J137" s="2626">
        <v>2</v>
      </c>
      <c r="K137" s="2626">
        <v>20</v>
      </c>
      <c r="L137" s="2626">
        <v>24</v>
      </c>
      <c r="M137" s="2577" t="s">
        <v>881</v>
      </c>
      <c r="N137" s="2586" t="s">
        <v>1305</v>
      </c>
      <c r="O137" s="2666">
        <f>AC137+AC144</f>
        <v>3369.0824000000002</v>
      </c>
      <c r="P137" s="2661">
        <v>0</v>
      </c>
      <c r="Q137" s="2661">
        <v>0</v>
      </c>
      <c r="R137" s="2661">
        <v>0</v>
      </c>
      <c r="S137" s="2659">
        <f>+SUM(O137:Q164)</f>
        <v>3369.0824000000002</v>
      </c>
      <c r="T137" s="2426" t="s">
        <v>1344</v>
      </c>
      <c r="U137" s="48" t="s">
        <v>64</v>
      </c>
      <c r="V137" s="69"/>
      <c r="W137" s="437" t="s">
        <v>105</v>
      </c>
      <c r="X137" s="50"/>
      <c r="Y137" s="51"/>
      <c r="Z137" s="52"/>
      <c r="AA137" s="53"/>
      <c r="AB137" s="53"/>
      <c r="AC137" s="54">
        <f>SUM(AB138:AB143)</f>
        <v>23.832799999999999</v>
      </c>
      <c r="AD137" s="51"/>
      <c r="AE137" s="51"/>
      <c r="AF137" s="55"/>
      <c r="AG137" s="2456" t="s">
        <v>1336</v>
      </c>
    </row>
    <row r="138" spans="1:33" s="19" customFormat="1" ht="18" customHeight="1" x14ac:dyDescent="0.25">
      <c r="A138" s="2670"/>
      <c r="B138" s="2545"/>
      <c r="C138" s="2596"/>
      <c r="D138" s="2636"/>
      <c r="E138" s="2673"/>
      <c r="F138" s="2578"/>
      <c r="G138" s="2578"/>
      <c r="H138" s="2578"/>
      <c r="I138" s="2627"/>
      <c r="J138" s="2627"/>
      <c r="K138" s="2627"/>
      <c r="L138" s="2627"/>
      <c r="M138" s="2578"/>
      <c r="N138" s="2587"/>
      <c r="O138" s="2664"/>
      <c r="P138" s="2655"/>
      <c r="Q138" s="2655"/>
      <c r="R138" s="2655"/>
      <c r="S138" s="2657"/>
      <c r="T138" s="2442"/>
      <c r="U138" s="93"/>
      <c r="V138" s="137" t="s">
        <v>772</v>
      </c>
      <c r="W138" s="1148" t="s">
        <v>114</v>
      </c>
      <c r="X138" s="39">
        <v>5</v>
      </c>
      <c r="Y138" s="35" t="s">
        <v>264</v>
      </c>
      <c r="Z138" s="23">
        <v>3.1</v>
      </c>
      <c r="AA138" s="23">
        <f>X138*Z138</f>
        <v>15.5</v>
      </c>
      <c r="AB138" s="23">
        <f>AA138</f>
        <v>15.5</v>
      </c>
      <c r="AC138" s="24" t="s">
        <v>83</v>
      </c>
      <c r="AD138" s="36"/>
      <c r="AE138" s="36" t="s">
        <v>52</v>
      </c>
      <c r="AF138" s="38"/>
      <c r="AG138" s="2520"/>
    </row>
    <row r="139" spans="1:33" s="19" customFormat="1" ht="18" customHeight="1" x14ac:dyDescent="0.25">
      <c r="A139" s="2670"/>
      <c r="B139" s="2545"/>
      <c r="C139" s="2596"/>
      <c r="D139" s="2636"/>
      <c r="E139" s="2673"/>
      <c r="F139" s="2578"/>
      <c r="G139" s="2578"/>
      <c r="H139" s="2578"/>
      <c r="I139" s="2627"/>
      <c r="J139" s="2627"/>
      <c r="K139" s="2627"/>
      <c r="L139" s="2627"/>
      <c r="M139" s="2578"/>
      <c r="N139" s="2587"/>
      <c r="O139" s="2664"/>
      <c r="P139" s="2655"/>
      <c r="Q139" s="2655"/>
      <c r="R139" s="2655"/>
      <c r="S139" s="2657"/>
      <c r="T139" s="2442"/>
      <c r="U139" s="40"/>
      <c r="V139" s="137" t="s">
        <v>778</v>
      </c>
      <c r="W139" s="73" t="s">
        <v>119</v>
      </c>
      <c r="X139" s="34">
        <v>3</v>
      </c>
      <c r="Y139" s="35" t="s">
        <v>264</v>
      </c>
      <c r="Z139" s="22">
        <v>0.21</v>
      </c>
      <c r="AA139" s="23">
        <f>X139*Z139</f>
        <v>0.63</v>
      </c>
      <c r="AB139" s="23">
        <f>AA139+(AA139*0.12)</f>
        <v>0.7056</v>
      </c>
      <c r="AC139" s="24" t="s">
        <v>83</v>
      </c>
      <c r="AD139" s="36"/>
      <c r="AE139" s="36" t="s">
        <v>52</v>
      </c>
      <c r="AF139" s="38"/>
      <c r="AG139" s="2520"/>
    </row>
    <row r="140" spans="1:33" s="19" customFormat="1" ht="18" customHeight="1" x14ac:dyDescent="0.25">
      <c r="A140" s="2670"/>
      <c r="B140" s="2545"/>
      <c r="C140" s="2596"/>
      <c r="D140" s="2636"/>
      <c r="E140" s="2673"/>
      <c r="F140" s="2578"/>
      <c r="G140" s="2578"/>
      <c r="H140" s="2578"/>
      <c r="I140" s="2627"/>
      <c r="J140" s="2627"/>
      <c r="K140" s="2627"/>
      <c r="L140" s="2627"/>
      <c r="M140" s="2578"/>
      <c r="N140" s="2587"/>
      <c r="O140" s="2664"/>
      <c r="P140" s="2655"/>
      <c r="Q140" s="2655"/>
      <c r="R140" s="2655"/>
      <c r="S140" s="2657"/>
      <c r="T140" s="2442"/>
      <c r="U140" s="40"/>
      <c r="V140" s="137" t="s">
        <v>771</v>
      </c>
      <c r="W140" s="73" t="s">
        <v>113</v>
      </c>
      <c r="X140" s="34">
        <v>3</v>
      </c>
      <c r="Y140" s="35" t="s">
        <v>264</v>
      </c>
      <c r="Z140" s="22">
        <v>0.26</v>
      </c>
      <c r="AA140" s="23">
        <f t="shared" ref="AA140:AA143" si="16">X140*Z140</f>
        <v>0.78</v>
      </c>
      <c r="AB140" s="23">
        <f t="shared" ref="AB140:AB143" si="17">AA140+(AA140*0.12)</f>
        <v>0.87360000000000004</v>
      </c>
      <c r="AC140" s="24" t="s">
        <v>83</v>
      </c>
      <c r="AD140" s="36"/>
      <c r="AE140" s="36" t="s">
        <v>52</v>
      </c>
      <c r="AF140" s="38"/>
      <c r="AG140" s="2520"/>
    </row>
    <row r="141" spans="1:33" s="19" customFormat="1" ht="18" customHeight="1" x14ac:dyDescent="0.25">
      <c r="A141" s="2670"/>
      <c r="B141" s="2545"/>
      <c r="C141" s="2596"/>
      <c r="D141" s="2636"/>
      <c r="E141" s="2673"/>
      <c r="F141" s="2578"/>
      <c r="G141" s="2578"/>
      <c r="H141" s="2578"/>
      <c r="I141" s="2627"/>
      <c r="J141" s="2627"/>
      <c r="K141" s="2627"/>
      <c r="L141" s="2627"/>
      <c r="M141" s="2578"/>
      <c r="N141" s="2587"/>
      <c r="O141" s="2664"/>
      <c r="P141" s="2655"/>
      <c r="Q141" s="2655"/>
      <c r="R141" s="2655"/>
      <c r="S141" s="2657"/>
      <c r="T141" s="2442"/>
      <c r="U141" s="40"/>
      <c r="V141" s="137" t="s">
        <v>755</v>
      </c>
      <c r="W141" s="72" t="s">
        <v>756</v>
      </c>
      <c r="X141" s="34">
        <v>2</v>
      </c>
      <c r="Y141" s="35" t="s">
        <v>264</v>
      </c>
      <c r="Z141" s="22">
        <v>0.36</v>
      </c>
      <c r="AA141" s="23">
        <f t="shared" si="16"/>
        <v>0.72</v>
      </c>
      <c r="AB141" s="23">
        <f t="shared" si="17"/>
        <v>0.80640000000000001</v>
      </c>
      <c r="AC141" s="24" t="s">
        <v>83</v>
      </c>
      <c r="AD141" s="36"/>
      <c r="AE141" s="36" t="s">
        <v>52</v>
      </c>
      <c r="AF141" s="38"/>
      <c r="AG141" s="2520"/>
    </row>
    <row r="142" spans="1:33" s="19" customFormat="1" ht="18" customHeight="1" x14ac:dyDescent="0.25">
      <c r="A142" s="2670"/>
      <c r="B142" s="2545"/>
      <c r="C142" s="2596"/>
      <c r="D142" s="2636"/>
      <c r="E142" s="2673"/>
      <c r="F142" s="2578"/>
      <c r="G142" s="2578"/>
      <c r="H142" s="2578"/>
      <c r="I142" s="2627"/>
      <c r="J142" s="2627"/>
      <c r="K142" s="2627"/>
      <c r="L142" s="2627"/>
      <c r="M142" s="2578"/>
      <c r="N142" s="2587"/>
      <c r="O142" s="2664"/>
      <c r="P142" s="2655"/>
      <c r="Q142" s="2655"/>
      <c r="R142" s="2655"/>
      <c r="S142" s="2657"/>
      <c r="T142" s="2442"/>
      <c r="U142" s="40"/>
      <c r="V142" s="137" t="s">
        <v>779</v>
      </c>
      <c r="W142" s="73" t="s">
        <v>571</v>
      </c>
      <c r="X142" s="34">
        <v>3</v>
      </c>
      <c r="Y142" s="35" t="s">
        <v>264</v>
      </c>
      <c r="Z142" s="22">
        <v>1.21</v>
      </c>
      <c r="AA142" s="23">
        <f t="shared" si="16"/>
        <v>3.63</v>
      </c>
      <c r="AB142" s="23">
        <f t="shared" si="17"/>
        <v>4.0655999999999999</v>
      </c>
      <c r="AC142" s="24" t="s">
        <v>83</v>
      </c>
      <c r="AD142" s="36"/>
      <c r="AE142" s="36" t="s">
        <v>52</v>
      </c>
      <c r="AF142" s="38"/>
      <c r="AG142" s="2520"/>
    </row>
    <row r="143" spans="1:33" s="19" customFormat="1" ht="33.950000000000003" customHeight="1" x14ac:dyDescent="0.25">
      <c r="A143" s="2670"/>
      <c r="B143" s="2545"/>
      <c r="C143" s="2596"/>
      <c r="D143" s="2636"/>
      <c r="E143" s="2673"/>
      <c r="F143" s="2578"/>
      <c r="G143" s="2578"/>
      <c r="H143" s="2578"/>
      <c r="I143" s="2627"/>
      <c r="J143" s="2627"/>
      <c r="K143" s="2627"/>
      <c r="L143" s="2627"/>
      <c r="M143" s="2578"/>
      <c r="N143" s="2587"/>
      <c r="O143" s="2664"/>
      <c r="P143" s="2655"/>
      <c r="Q143" s="2655"/>
      <c r="R143" s="2655"/>
      <c r="S143" s="2657"/>
      <c r="T143" s="2442"/>
      <c r="U143" s="93"/>
      <c r="V143" s="137" t="s">
        <v>775</v>
      </c>
      <c r="W143" s="73" t="s">
        <v>821</v>
      </c>
      <c r="X143" s="34">
        <v>3</v>
      </c>
      <c r="Y143" s="35" t="s">
        <v>264</v>
      </c>
      <c r="Z143" s="22">
        <v>0.56000000000000005</v>
      </c>
      <c r="AA143" s="23">
        <f t="shared" si="16"/>
        <v>1.6800000000000002</v>
      </c>
      <c r="AB143" s="23">
        <f t="shared" si="17"/>
        <v>1.8816000000000002</v>
      </c>
      <c r="AC143" s="24" t="s">
        <v>83</v>
      </c>
      <c r="AD143" s="36"/>
      <c r="AE143" s="36" t="s">
        <v>52</v>
      </c>
      <c r="AF143" s="38"/>
      <c r="AG143" s="2520"/>
    </row>
    <row r="144" spans="1:33" s="19" customFormat="1" ht="33.950000000000003" customHeight="1" x14ac:dyDescent="0.25">
      <c r="A144" s="2670"/>
      <c r="B144" s="2545"/>
      <c r="C144" s="2596"/>
      <c r="D144" s="2636"/>
      <c r="E144" s="2673"/>
      <c r="F144" s="2578"/>
      <c r="G144" s="2578"/>
      <c r="H144" s="2578"/>
      <c r="I144" s="2627"/>
      <c r="J144" s="2627"/>
      <c r="K144" s="2627"/>
      <c r="L144" s="2627"/>
      <c r="M144" s="2578"/>
      <c r="N144" s="2587"/>
      <c r="O144" s="2664"/>
      <c r="P144" s="2655"/>
      <c r="Q144" s="2655"/>
      <c r="R144" s="2655"/>
      <c r="S144" s="2657"/>
      <c r="T144" s="2442"/>
      <c r="U144" s="25" t="s">
        <v>168</v>
      </c>
      <c r="V144" s="400"/>
      <c r="W144" s="78" t="s">
        <v>169</v>
      </c>
      <c r="X144" s="34"/>
      <c r="Y144" s="35"/>
      <c r="Z144" s="22"/>
      <c r="AA144" s="23"/>
      <c r="AB144" s="23"/>
      <c r="AC144" s="29">
        <f>SUM(AB145:AB164)</f>
        <v>3345.2496000000001</v>
      </c>
      <c r="AD144" s="35"/>
      <c r="AE144" s="38"/>
      <c r="AF144" s="38"/>
      <c r="AG144" s="2520"/>
    </row>
    <row r="145" spans="1:33" s="19" customFormat="1" ht="18" customHeight="1" x14ac:dyDescent="0.25">
      <c r="A145" s="2670"/>
      <c r="B145" s="2545"/>
      <c r="C145" s="2596"/>
      <c r="D145" s="2636"/>
      <c r="E145" s="2673"/>
      <c r="F145" s="2578"/>
      <c r="G145" s="2578"/>
      <c r="H145" s="2578"/>
      <c r="I145" s="2627"/>
      <c r="J145" s="2627"/>
      <c r="K145" s="2627"/>
      <c r="L145" s="2627"/>
      <c r="M145" s="2578"/>
      <c r="N145" s="2587"/>
      <c r="O145" s="2664"/>
      <c r="P145" s="2655"/>
      <c r="Q145" s="2655"/>
      <c r="R145" s="2655"/>
      <c r="S145" s="2657"/>
      <c r="T145" s="2442"/>
      <c r="U145" s="56"/>
      <c r="V145" s="101" t="s">
        <v>47</v>
      </c>
      <c r="W145" s="58" t="s">
        <v>170</v>
      </c>
      <c r="X145" s="34">
        <v>1</v>
      </c>
      <c r="Y145" s="35" t="s">
        <v>331</v>
      </c>
      <c r="Z145" s="22">
        <v>100</v>
      </c>
      <c r="AA145" s="23">
        <f t="shared" ref="AA145:AA164" si="18">+X145*Z145</f>
        <v>100</v>
      </c>
      <c r="AB145" s="23">
        <f t="shared" ref="AB145:AB164" si="19">+AA145*0.12+AA145</f>
        <v>112</v>
      </c>
      <c r="AC145" s="29" t="s">
        <v>80</v>
      </c>
      <c r="AD145" s="35"/>
      <c r="AE145" s="38"/>
      <c r="AF145" s="38" t="s">
        <v>52</v>
      </c>
      <c r="AG145" s="2520"/>
    </row>
    <row r="146" spans="1:33" s="19" customFormat="1" ht="18" customHeight="1" x14ac:dyDescent="0.25">
      <c r="A146" s="2670"/>
      <c r="B146" s="2545"/>
      <c r="C146" s="2596"/>
      <c r="D146" s="2636"/>
      <c r="E146" s="2673"/>
      <c r="F146" s="2578"/>
      <c r="G146" s="2578"/>
      <c r="H146" s="2578"/>
      <c r="I146" s="2627"/>
      <c r="J146" s="2627"/>
      <c r="K146" s="2627"/>
      <c r="L146" s="2627"/>
      <c r="M146" s="2578"/>
      <c r="N146" s="2587"/>
      <c r="O146" s="2664"/>
      <c r="P146" s="2655"/>
      <c r="Q146" s="2655"/>
      <c r="R146" s="2655"/>
      <c r="S146" s="2657"/>
      <c r="T146" s="2442"/>
      <c r="U146" s="56"/>
      <c r="V146" s="101" t="s">
        <v>47</v>
      </c>
      <c r="W146" s="58" t="s">
        <v>171</v>
      </c>
      <c r="X146" s="34">
        <v>2</v>
      </c>
      <c r="Y146" s="35" t="s">
        <v>803</v>
      </c>
      <c r="Z146" s="22">
        <v>23.5</v>
      </c>
      <c r="AA146" s="23">
        <f t="shared" si="18"/>
        <v>47</v>
      </c>
      <c r="AB146" s="23">
        <f t="shared" si="19"/>
        <v>52.64</v>
      </c>
      <c r="AC146" s="29" t="s">
        <v>80</v>
      </c>
      <c r="AD146" s="35"/>
      <c r="AE146" s="38"/>
      <c r="AF146" s="38" t="s">
        <v>52</v>
      </c>
      <c r="AG146" s="2520"/>
    </row>
    <row r="147" spans="1:33" s="19" customFormat="1" ht="18" customHeight="1" x14ac:dyDescent="0.25">
      <c r="A147" s="2670"/>
      <c r="B147" s="2545"/>
      <c r="C147" s="2596"/>
      <c r="D147" s="2636"/>
      <c r="E147" s="2673"/>
      <c r="F147" s="2578"/>
      <c r="G147" s="2578"/>
      <c r="H147" s="2578"/>
      <c r="I147" s="2627"/>
      <c r="J147" s="2627"/>
      <c r="K147" s="2627"/>
      <c r="L147" s="2627"/>
      <c r="M147" s="2578"/>
      <c r="N147" s="2587"/>
      <c r="O147" s="2664"/>
      <c r="P147" s="2655"/>
      <c r="Q147" s="2655"/>
      <c r="R147" s="2655"/>
      <c r="S147" s="2657"/>
      <c r="T147" s="2442"/>
      <c r="U147" s="56"/>
      <c r="V147" s="101" t="s">
        <v>47</v>
      </c>
      <c r="W147" s="58" t="s">
        <v>172</v>
      </c>
      <c r="X147" s="34">
        <v>1</v>
      </c>
      <c r="Y147" s="35" t="s">
        <v>803</v>
      </c>
      <c r="Z147" s="22">
        <v>39.200000000000003</v>
      </c>
      <c r="AA147" s="23">
        <f t="shared" si="18"/>
        <v>39.200000000000003</v>
      </c>
      <c r="AB147" s="23">
        <f t="shared" si="19"/>
        <v>43.904000000000003</v>
      </c>
      <c r="AC147" s="29" t="s">
        <v>80</v>
      </c>
      <c r="AD147" s="35"/>
      <c r="AE147" s="38"/>
      <c r="AF147" s="38" t="s">
        <v>52</v>
      </c>
      <c r="AG147" s="2520"/>
    </row>
    <row r="148" spans="1:33" s="19" customFormat="1" ht="18" customHeight="1" x14ac:dyDescent="0.25">
      <c r="A148" s="2670"/>
      <c r="B148" s="2545"/>
      <c r="C148" s="2596"/>
      <c r="D148" s="2636"/>
      <c r="E148" s="2673"/>
      <c r="F148" s="2578"/>
      <c r="G148" s="2578"/>
      <c r="H148" s="2578"/>
      <c r="I148" s="2627"/>
      <c r="J148" s="2627"/>
      <c r="K148" s="2627"/>
      <c r="L148" s="2627"/>
      <c r="M148" s="2578"/>
      <c r="N148" s="2587"/>
      <c r="O148" s="2664"/>
      <c r="P148" s="2655"/>
      <c r="Q148" s="2655"/>
      <c r="R148" s="2655"/>
      <c r="S148" s="2657"/>
      <c r="T148" s="2442"/>
      <c r="U148" s="56"/>
      <c r="V148" s="101" t="s">
        <v>47</v>
      </c>
      <c r="W148" s="58" t="s">
        <v>173</v>
      </c>
      <c r="X148" s="34">
        <v>1</v>
      </c>
      <c r="Y148" s="35" t="s">
        <v>803</v>
      </c>
      <c r="Z148" s="22">
        <v>48.11</v>
      </c>
      <c r="AA148" s="23">
        <f t="shared" si="18"/>
        <v>48.11</v>
      </c>
      <c r="AB148" s="23">
        <f t="shared" si="19"/>
        <v>53.883200000000002</v>
      </c>
      <c r="AC148" s="29" t="s">
        <v>80</v>
      </c>
      <c r="AD148" s="35"/>
      <c r="AE148" s="38"/>
      <c r="AF148" s="38" t="s">
        <v>52</v>
      </c>
      <c r="AG148" s="2520"/>
    </row>
    <row r="149" spans="1:33" s="19" customFormat="1" ht="18" customHeight="1" x14ac:dyDescent="0.25">
      <c r="A149" s="2671"/>
      <c r="B149" s="2545"/>
      <c r="C149" s="2596"/>
      <c r="D149" s="2636"/>
      <c r="E149" s="2673"/>
      <c r="F149" s="2578"/>
      <c r="G149" s="2578"/>
      <c r="H149" s="2578"/>
      <c r="I149" s="2627"/>
      <c r="J149" s="2627"/>
      <c r="K149" s="2627"/>
      <c r="L149" s="2627"/>
      <c r="M149" s="2578"/>
      <c r="N149" s="2587"/>
      <c r="O149" s="2664"/>
      <c r="P149" s="2655"/>
      <c r="Q149" s="2655"/>
      <c r="R149" s="2655"/>
      <c r="S149" s="2657"/>
      <c r="T149" s="2442"/>
      <c r="U149" s="56"/>
      <c r="V149" s="101" t="s">
        <v>47</v>
      </c>
      <c r="W149" s="58" t="s">
        <v>174</v>
      </c>
      <c r="X149" s="34">
        <v>1</v>
      </c>
      <c r="Y149" s="35" t="s">
        <v>804</v>
      </c>
      <c r="Z149" s="22">
        <v>132.52000000000001</v>
      </c>
      <c r="AA149" s="23">
        <f t="shared" si="18"/>
        <v>132.52000000000001</v>
      </c>
      <c r="AB149" s="23">
        <f t="shared" si="19"/>
        <v>148.42240000000001</v>
      </c>
      <c r="AC149" s="29" t="s">
        <v>80</v>
      </c>
      <c r="AD149" s="35"/>
      <c r="AE149" s="38"/>
      <c r="AF149" s="38" t="s">
        <v>52</v>
      </c>
      <c r="AG149" s="2520"/>
    </row>
    <row r="150" spans="1:33" s="19" customFormat="1" ht="18" customHeight="1" x14ac:dyDescent="0.25">
      <c r="A150" s="2669" t="s">
        <v>140</v>
      </c>
      <c r="B150" s="2545"/>
      <c r="C150" s="2596"/>
      <c r="D150" s="2636"/>
      <c r="E150" s="2673"/>
      <c r="F150" s="2578"/>
      <c r="G150" s="2578"/>
      <c r="H150" s="2578"/>
      <c r="I150" s="2627"/>
      <c r="J150" s="2627"/>
      <c r="K150" s="2627"/>
      <c r="L150" s="2627"/>
      <c r="M150" s="2578"/>
      <c r="N150" s="2587"/>
      <c r="O150" s="2664"/>
      <c r="P150" s="2655"/>
      <c r="Q150" s="2655"/>
      <c r="R150" s="2655"/>
      <c r="S150" s="2657"/>
      <c r="T150" s="2442"/>
      <c r="U150" s="56"/>
      <c r="V150" s="101" t="s">
        <v>47</v>
      </c>
      <c r="W150" s="58" t="s">
        <v>175</v>
      </c>
      <c r="X150" s="34">
        <v>1</v>
      </c>
      <c r="Y150" s="35" t="s">
        <v>803</v>
      </c>
      <c r="Z150" s="22">
        <v>190</v>
      </c>
      <c r="AA150" s="23">
        <f t="shared" si="18"/>
        <v>190</v>
      </c>
      <c r="AB150" s="23">
        <f t="shared" si="19"/>
        <v>212.8</v>
      </c>
      <c r="AC150" s="29" t="s">
        <v>80</v>
      </c>
      <c r="AD150" s="35"/>
      <c r="AE150" s="38"/>
      <c r="AF150" s="38" t="s">
        <v>52</v>
      </c>
      <c r="AG150" s="2520"/>
    </row>
    <row r="151" spans="1:33" s="19" customFormat="1" ht="18" customHeight="1" x14ac:dyDescent="0.25">
      <c r="A151" s="2670"/>
      <c r="B151" s="2545"/>
      <c r="C151" s="2596"/>
      <c r="D151" s="2636"/>
      <c r="E151" s="2673"/>
      <c r="F151" s="2578"/>
      <c r="G151" s="2578"/>
      <c r="H151" s="2578"/>
      <c r="I151" s="2627"/>
      <c r="J151" s="2627"/>
      <c r="K151" s="2627"/>
      <c r="L151" s="2627"/>
      <c r="M151" s="2578"/>
      <c r="N151" s="2587"/>
      <c r="O151" s="2664"/>
      <c r="P151" s="2655"/>
      <c r="Q151" s="2655"/>
      <c r="R151" s="2655"/>
      <c r="S151" s="2657"/>
      <c r="T151" s="2442"/>
      <c r="U151" s="56"/>
      <c r="V151" s="101" t="s">
        <v>47</v>
      </c>
      <c r="W151" s="58" t="s">
        <v>176</v>
      </c>
      <c r="X151" s="34">
        <v>1</v>
      </c>
      <c r="Y151" s="35" t="s">
        <v>805</v>
      </c>
      <c r="Z151" s="22">
        <v>100</v>
      </c>
      <c r="AA151" s="23">
        <f t="shared" si="18"/>
        <v>100</v>
      </c>
      <c r="AB151" s="23">
        <f t="shared" si="19"/>
        <v>112</v>
      </c>
      <c r="AC151" s="29" t="s">
        <v>80</v>
      </c>
      <c r="AD151" s="35"/>
      <c r="AE151" s="38"/>
      <c r="AF151" s="38" t="s">
        <v>52</v>
      </c>
      <c r="AG151" s="2520"/>
    </row>
    <row r="152" spans="1:33" s="19" customFormat="1" ht="18" customHeight="1" x14ac:dyDescent="0.25">
      <c r="A152" s="2670"/>
      <c r="B152" s="2545"/>
      <c r="C152" s="2596"/>
      <c r="D152" s="2636"/>
      <c r="E152" s="2673"/>
      <c r="F152" s="2578"/>
      <c r="G152" s="2578"/>
      <c r="H152" s="2578"/>
      <c r="I152" s="2627"/>
      <c r="J152" s="2627"/>
      <c r="K152" s="2627"/>
      <c r="L152" s="2627"/>
      <c r="M152" s="2578"/>
      <c r="N152" s="2587"/>
      <c r="O152" s="2664"/>
      <c r="P152" s="2655"/>
      <c r="Q152" s="2655"/>
      <c r="R152" s="2655"/>
      <c r="S152" s="2657"/>
      <c r="T152" s="2442"/>
      <c r="U152" s="56"/>
      <c r="V152" s="101" t="s">
        <v>47</v>
      </c>
      <c r="W152" s="58" t="s">
        <v>177</v>
      </c>
      <c r="X152" s="34">
        <v>1</v>
      </c>
      <c r="Y152" s="35" t="s">
        <v>805</v>
      </c>
      <c r="Z152" s="22">
        <v>100</v>
      </c>
      <c r="AA152" s="23">
        <f t="shared" si="18"/>
        <v>100</v>
      </c>
      <c r="AB152" s="23">
        <f t="shared" si="19"/>
        <v>112</v>
      </c>
      <c r="AC152" s="29" t="s">
        <v>80</v>
      </c>
      <c r="AD152" s="35"/>
      <c r="AE152" s="38"/>
      <c r="AF152" s="38" t="s">
        <v>52</v>
      </c>
      <c r="AG152" s="2520"/>
    </row>
    <row r="153" spans="1:33" s="19" customFormat="1" ht="18" customHeight="1" x14ac:dyDescent="0.25">
      <c r="A153" s="2670"/>
      <c r="B153" s="2545"/>
      <c r="C153" s="2596"/>
      <c r="D153" s="2636"/>
      <c r="E153" s="2673"/>
      <c r="F153" s="2578"/>
      <c r="G153" s="2578"/>
      <c r="H153" s="2578"/>
      <c r="I153" s="2627"/>
      <c r="J153" s="2627"/>
      <c r="K153" s="2627"/>
      <c r="L153" s="2627"/>
      <c r="M153" s="2578"/>
      <c r="N153" s="2587"/>
      <c r="O153" s="2664"/>
      <c r="P153" s="2655"/>
      <c r="Q153" s="2655"/>
      <c r="R153" s="2655"/>
      <c r="S153" s="2657"/>
      <c r="T153" s="2442"/>
      <c r="U153" s="56"/>
      <c r="V153" s="101" t="s">
        <v>47</v>
      </c>
      <c r="W153" s="58" t="s">
        <v>178</v>
      </c>
      <c r="X153" s="34">
        <v>1</v>
      </c>
      <c r="Y153" s="35" t="s">
        <v>803</v>
      </c>
      <c r="Z153" s="22">
        <v>110</v>
      </c>
      <c r="AA153" s="23">
        <f t="shared" si="18"/>
        <v>110</v>
      </c>
      <c r="AB153" s="23">
        <f t="shared" si="19"/>
        <v>123.2</v>
      </c>
      <c r="AC153" s="29" t="s">
        <v>80</v>
      </c>
      <c r="AD153" s="35"/>
      <c r="AE153" s="38"/>
      <c r="AF153" s="38" t="s">
        <v>52</v>
      </c>
      <c r="AG153" s="2520"/>
    </row>
    <row r="154" spans="1:33" s="19" customFormat="1" ht="18" customHeight="1" x14ac:dyDescent="0.25">
      <c r="A154" s="2670"/>
      <c r="B154" s="2545"/>
      <c r="C154" s="2596"/>
      <c r="D154" s="2636"/>
      <c r="E154" s="2673"/>
      <c r="F154" s="2578"/>
      <c r="G154" s="2578"/>
      <c r="H154" s="2578"/>
      <c r="I154" s="2627"/>
      <c r="J154" s="2627"/>
      <c r="K154" s="2627"/>
      <c r="L154" s="2627"/>
      <c r="M154" s="2578"/>
      <c r="N154" s="2587"/>
      <c r="O154" s="2664"/>
      <c r="P154" s="2655"/>
      <c r="Q154" s="2655"/>
      <c r="R154" s="2655"/>
      <c r="S154" s="2657"/>
      <c r="T154" s="2442"/>
      <c r="U154" s="56"/>
      <c r="V154" s="101" t="s">
        <v>47</v>
      </c>
      <c r="W154" s="58" t="s">
        <v>179</v>
      </c>
      <c r="X154" s="34">
        <v>1</v>
      </c>
      <c r="Y154" s="35" t="s">
        <v>803</v>
      </c>
      <c r="Z154" s="22">
        <v>100</v>
      </c>
      <c r="AA154" s="23">
        <f t="shared" si="18"/>
        <v>100</v>
      </c>
      <c r="AB154" s="23">
        <f t="shared" si="19"/>
        <v>112</v>
      </c>
      <c r="AC154" s="29" t="s">
        <v>80</v>
      </c>
      <c r="AD154" s="35"/>
      <c r="AE154" s="38"/>
      <c r="AF154" s="38" t="s">
        <v>52</v>
      </c>
      <c r="AG154" s="2520"/>
    </row>
    <row r="155" spans="1:33" s="19" customFormat="1" ht="18" customHeight="1" x14ac:dyDescent="0.25">
      <c r="A155" s="2670"/>
      <c r="B155" s="2545"/>
      <c r="C155" s="2596"/>
      <c r="D155" s="2636"/>
      <c r="E155" s="2673"/>
      <c r="F155" s="2578"/>
      <c r="G155" s="2578"/>
      <c r="H155" s="2578"/>
      <c r="I155" s="2627"/>
      <c r="J155" s="2627"/>
      <c r="K155" s="2627"/>
      <c r="L155" s="2627"/>
      <c r="M155" s="2578"/>
      <c r="N155" s="2587"/>
      <c r="O155" s="2664"/>
      <c r="P155" s="2655"/>
      <c r="Q155" s="2655"/>
      <c r="R155" s="2655"/>
      <c r="S155" s="2657"/>
      <c r="T155" s="2442"/>
      <c r="U155" s="56"/>
      <c r="V155" s="101" t="s">
        <v>47</v>
      </c>
      <c r="W155" s="58" t="s">
        <v>180</v>
      </c>
      <c r="X155" s="34">
        <v>1</v>
      </c>
      <c r="Y155" s="35" t="s">
        <v>803</v>
      </c>
      <c r="Z155" s="22">
        <v>300</v>
      </c>
      <c r="AA155" s="23">
        <f t="shared" si="18"/>
        <v>300</v>
      </c>
      <c r="AB155" s="23">
        <f t="shared" si="19"/>
        <v>336</v>
      </c>
      <c r="AC155" s="29" t="s">
        <v>80</v>
      </c>
      <c r="AD155" s="35"/>
      <c r="AE155" s="38"/>
      <c r="AF155" s="38" t="s">
        <v>52</v>
      </c>
      <c r="AG155" s="2520"/>
    </row>
    <row r="156" spans="1:33" s="19" customFormat="1" ht="18" customHeight="1" x14ac:dyDescent="0.25">
      <c r="A156" s="2670"/>
      <c r="B156" s="2545"/>
      <c r="C156" s="2596"/>
      <c r="D156" s="2636"/>
      <c r="E156" s="2673"/>
      <c r="F156" s="2578"/>
      <c r="G156" s="2578"/>
      <c r="H156" s="2578"/>
      <c r="I156" s="2627"/>
      <c r="J156" s="2627"/>
      <c r="K156" s="2627"/>
      <c r="L156" s="2627"/>
      <c r="M156" s="2578"/>
      <c r="N156" s="2587"/>
      <c r="O156" s="2664"/>
      <c r="P156" s="2655"/>
      <c r="Q156" s="2655"/>
      <c r="R156" s="2655"/>
      <c r="S156" s="2657"/>
      <c r="T156" s="2442"/>
      <c r="U156" s="56"/>
      <c r="V156" s="101" t="s">
        <v>47</v>
      </c>
      <c r="W156" s="58" t="s">
        <v>181</v>
      </c>
      <c r="X156" s="34">
        <v>1</v>
      </c>
      <c r="Y156" s="35" t="s">
        <v>803</v>
      </c>
      <c r="Z156" s="22">
        <v>400</v>
      </c>
      <c r="AA156" s="23">
        <f t="shared" si="18"/>
        <v>400</v>
      </c>
      <c r="AB156" s="23">
        <f t="shared" si="19"/>
        <v>448</v>
      </c>
      <c r="AC156" s="29" t="s">
        <v>80</v>
      </c>
      <c r="AD156" s="35"/>
      <c r="AE156" s="38"/>
      <c r="AF156" s="38" t="s">
        <v>52</v>
      </c>
      <c r="AG156" s="2520"/>
    </row>
    <row r="157" spans="1:33" s="19" customFormat="1" ht="18" customHeight="1" x14ac:dyDescent="0.25">
      <c r="A157" s="2670"/>
      <c r="B157" s="2545"/>
      <c r="C157" s="2596"/>
      <c r="D157" s="2636"/>
      <c r="E157" s="2673"/>
      <c r="F157" s="2578"/>
      <c r="G157" s="2578"/>
      <c r="H157" s="2578"/>
      <c r="I157" s="2627"/>
      <c r="J157" s="2627"/>
      <c r="K157" s="2627"/>
      <c r="L157" s="2627"/>
      <c r="M157" s="2578"/>
      <c r="N157" s="2587"/>
      <c r="O157" s="2664"/>
      <c r="P157" s="2655"/>
      <c r="Q157" s="2655"/>
      <c r="R157" s="2655"/>
      <c r="S157" s="2657"/>
      <c r="T157" s="2442"/>
      <c r="U157" s="56"/>
      <c r="V157" s="101" t="s">
        <v>47</v>
      </c>
      <c r="W157" s="58" t="s">
        <v>823</v>
      </c>
      <c r="X157" s="34">
        <v>1</v>
      </c>
      <c r="Y157" s="35" t="s">
        <v>803</v>
      </c>
      <c r="Z157" s="22">
        <v>200</v>
      </c>
      <c r="AA157" s="23">
        <f t="shared" si="18"/>
        <v>200</v>
      </c>
      <c r="AB157" s="23">
        <f t="shared" si="19"/>
        <v>224</v>
      </c>
      <c r="AC157" s="29" t="s">
        <v>80</v>
      </c>
      <c r="AD157" s="35"/>
      <c r="AE157" s="38"/>
      <c r="AF157" s="38" t="s">
        <v>52</v>
      </c>
      <c r="AG157" s="2520"/>
    </row>
    <row r="158" spans="1:33" s="19" customFormat="1" ht="18" customHeight="1" x14ac:dyDescent="0.25">
      <c r="A158" s="2670"/>
      <c r="B158" s="2545"/>
      <c r="C158" s="2596"/>
      <c r="D158" s="2636"/>
      <c r="E158" s="2673"/>
      <c r="F158" s="2578"/>
      <c r="G158" s="2578"/>
      <c r="H158" s="2578"/>
      <c r="I158" s="2627"/>
      <c r="J158" s="2627"/>
      <c r="K158" s="2627"/>
      <c r="L158" s="2627"/>
      <c r="M158" s="2578"/>
      <c r="N158" s="2587"/>
      <c r="O158" s="2664"/>
      <c r="P158" s="2655"/>
      <c r="Q158" s="2655"/>
      <c r="R158" s="2655"/>
      <c r="S158" s="2657"/>
      <c r="T158" s="2442"/>
      <c r="U158" s="56"/>
      <c r="V158" s="101" t="s">
        <v>47</v>
      </c>
      <c r="W158" s="58" t="s">
        <v>182</v>
      </c>
      <c r="X158" s="34">
        <v>1</v>
      </c>
      <c r="Y158" s="35" t="s">
        <v>803</v>
      </c>
      <c r="Z158" s="22">
        <v>50</v>
      </c>
      <c r="AA158" s="23">
        <f t="shared" si="18"/>
        <v>50</v>
      </c>
      <c r="AB158" s="23">
        <f t="shared" si="19"/>
        <v>56</v>
      </c>
      <c r="AC158" s="29" t="s">
        <v>80</v>
      </c>
      <c r="AD158" s="35"/>
      <c r="AE158" s="38"/>
      <c r="AF158" s="38" t="s">
        <v>52</v>
      </c>
      <c r="AG158" s="2520"/>
    </row>
    <row r="159" spans="1:33" s="19" customFormat="1" ht="18" customHeight="1" x14ac:dyDescent="0.25">
      <c r="A159" s="2670"/>
      <c r="B159" s="2545"/>
      <c r="C159" s="2596"/>
      <c r="D159" s="2636"/>
      <c r="E159" s="2673"/>
      <c r="F159" s="2578"/>
      <c r="G159" s="2578"/>
      <c r="H159" s="2578"/>
      <c r="I159" s="2627"/>
      <c r="J159" s="2627"/>
      <c r="K159" s="2627"/>
      <c r="L159" s="2627"/>
      <c r="M159" s="2578"/>
      <c r="N159" s="2587"/>
      <c r="O159" s="2664"/>
      <c r="P159" s="2655"/>
      <c r="Q159" s="2655"/>
      <c r="R159" s="2655"/>
      <c r="S159" s="2657"/>
      <c r="T159" s="2442"/>
      <c r="U159" s="56"/>
      <c r="V159" s="101" t="s">
        <v>47</v>
      </c>
      <c r="W159" s="58" t="s">
        <v>183</v>
      </c>
      <c r="X159" s="34">
        <v>1</v>
      </c>
      <c r="Y159" s="35" t="s">
        <v>803</v>
      </c>
      <c r="Z159" s="22">
        <v>150</v>
      </c>
      <c r="AA159" s="23">
        <f t="shared" si="18"/>
        <v>150</v>
      </c>
      <c r="AB159" s="23">
        <f t="shared" si="19"/>
        <v>168</v>
      </c>
      <c r="AC159" s="29" t="s">
        <v>80</v>
      </c>
      <c r="AD159" s="35"/>
      <c r="AE159" s="38"/>
      <c r="AF159" s="38" t="s">
        <v>52</v>
      </c>
      <c r="AG159" s="2520"/>
    </row>
    <row r="160" spans="1:33" s="19" customFormat="1" ht="18" customHeight="1" x14ac:dyDescent="0.25">
      <c r="A160" s="2670"/>
      <c r="B160" s="2545"/>
      <c r="C160" s="2596"/>
      <c r="D160" s="2636"/>
      <c r="E160" s="2673"/>
      <c r="F160" s="2578"/>
      <c r="G160" s="2578"/>
      <c r="H160" s="2578"/>
      <c r="I160" s="2627"/>
      <c r="J160" s="2627"/>
      <c r="K160" s="2627"/>
      <c r="L160" s="2627"/>
      <c r="M160" s="2578"/>
      <c r="N160" s="2587"/>
      <c r="O160" s="2664"/>
      <c r="P160" s="2655"/>
      <c r="Q160" s="2655"/>
      <c r="R160" s="2655"/>
      <c r="S160" s="2657"/>
      <c r="T160" s="2442"/>
      <c r="U160" s="56"/>
      <c r="V160" s="101" t="s">
        <v>47</v>
      </c>
      <c r="W160" s="58" t="s">
        <v>882</v>
      </c>
      <c r="X160" s="34">
        <v>1</v>
      </c>
      <c r="Y160" s="35" t="s">
        <v>803</v>
      </c>
      <c r="Z160" s="22">
        <v>200</v>
      </c>
      <c r="AA160" s="23">
        <f t="shared" si="18"/>
        <v>200</v>
      </c>
      <c r="AB160" s="23">
        <f t="shared" si="19"/>
        <v>224</v>
      </c>
      <c r="AC160" s="29" t="s">
        <v>80</v>
      </c>
      <c r="AD160" s="35"/>
      <c r="AE160" s="38"/>
      <c r="AF160" s="38" t="s">
        <v>52</v>
      </c>
      <c r="AG160" s="2520"/>
    </row>
    <row r="161" spans="1:33" s="19" customFormat="1" ht="18" customHeight="1" x14ac:dyDescent="0.25">
      <c r="A161" s="2670"/>
      <c r="B161" s="2545"/>
      <c r="C161" s="2596"/>
      <c r="D161" s="2636"/>
      <c r="E161" s="2673"/>
      <c r="F161" s="2578"/>
      <c r="G161" s="2578"/>
      <c r="H161" s="2578"/>
      <c r="I161" s="2627"/>
      <c r="J161" s="2627"/>
      <c r="K161" s="2627"/>
      <c r="L161" s="2627"/>
      <c r="M161" s="2578"/>
      <c r="N161" s="2587"/>
      <c r="O161" s="2664"/>
      <c r="P161" s="2655"/>
      <c r="Q161" s="2655"/>
      <c r="R161" s="2655"/>
      <c r="S161" s="2657"/>
      <c r="T161" s="2442"/>
      <c r="U161" s="56"/>
      <c r="V161" s="101" t="s">
        <v>47</v>
      </c>
      <c r="W161" s="58" t="s">
        <v>184</v>
      </c>
      <c r="X161" s="34">
        <v>1</v>
      </c>
      <c r="Y161" s="35" t="s">
        <v>803</v>
      </c>
      <c r="Z161" s="22">
        <v>250</v>
      </c>
      <c r="AA161" s="23">
        <f t="shared" si="18"/>
        <v>250</v>
      </c>
      <c r="AB161" s="23">
        <f t="shared" si="19"/>
        <v>280</v>
      </c>
      <c r="AC161" s="29" t="s">
        <v>80</v>
      </c>
      <c r="AD161" s="35"/>
      <c r="AE161" s="38"/>
      <c r="AF161" s="38" t="s">
        <v>52</v>
      </c>
      <c r="AG161" s="2520"/>
    </row>
    <row r="162" spans="1:33" s="19" customFormat="1" ht="18" customHeight="1" x14ac:dyDescent="0.25">
      <c r="A162" s="2670"/>
      <c r="B162" s="2545"/>
      <c r="C162" s="2596"/>
      <c r="D162" s="2636"/>
      <c r="E162" s="2673"/>
      <c r="F162" s="2578"/>
      <c r="G162" s="2578"/>
      <c r="H162" s="2578"/>
      <c r="I162" s="2627"/>
      <c r="J162" s="2627"/>
      <c r="K162" s="2627"/>
      <c r="L162" s="2627"/>
      <c r="M162" s="2578"/>
      <c r="N162" s="2587"/>
      <c r="O162" s="2664"/>
      <c r="P162" s="2655"/>
      <c r="Q162" s="2655"/>
      <c r="R162" s="2655"/>
      <c r="S162" s="2657"/>
      <c r="T162" s="2442"/>
      <c r="U162" s="32"/>
      <c r="V162" s="101" t="s">
        <v>47</v>
      </c>
      <c r="W162" s="58" t="s">
        <v>185</v>
      </c>
      <c r="X162" s="34">
        <v>1</v>
      </c>
      <c r="Y162" s="35" t="s">
        <v>328</v>
      </c>
      <c r="Z162" s="22">
        <v>270</v>
      </c>
      <c r="AA162" s="23">
        <f t="shared" si="18"/>
        <v>270</v>
      </c>
      <c r="AB162" s="23">
        <f t="shared" si="19"/>
        <v>302.39999999999998</v>
      </c>
      <c r="AC162" s="29" t="s">
        <v>80</v>
      </c>
      <c r="AD162" s="35"/>
      <c r="AE162" s="38"/>
      <c r="AF162" s="38" t="s">
        <v>52</v>
      </c>
      <c r="AG162" s="2520"/>
    </row>
    <row r="163" spans="1:33" s="19" customFormat="1" ht="18" customHeight="1" x14ac:dyDescent="0.25">
      <c r="A163" s="2670"/>
      <c r="B163" s="2545"/>
      <c r="C163" s="2596"/>
      <c r="D163" s="2636"/>
      <c r="E163" s="2673"/>
      <c r="F163" s="2578"/>
      <c r="G163" s="2578"/>
      <c r="H163" s="2578"/>
      <c r="I163" s="2627"/>
      <c r="J163" s="2627"/>
      <c r="K163" s="2627"/>
      <c r="L163" s="2627"/>
      <c r="M163" s="2578"/>
      <c r="N163" s="2587"/>
      <c r="O163" s="2664"/>
      <c r="P163" s="2655"/>
      <c r="Q163" s="2655"/>
      <c r="R163" s="2655"/>
      <c r="S163" s="2657"/>
      <c r="T163" s="2442"/>
      <c r="U163" s="32"/>
      <c r="V163" s="101" t="s">
        <v>47</v>
      </c>
      <c r="W163" s="58" t="s">
        <v>824</v>
      </c>
      <c r="X163" s="34">
        <v>1</v>
      </c>
      <c r="Y163" s="35" t="s">
        <v>803</v>
      </c>
      <c r="Z163" s="22">
        <v>100</v>
      </c>
      <c r="AA163" s="23">
        <f t="shared" si="18"/>
        <v>100</v>
      </c>
      <c r="AB163" s="23">
        <f t="shared" si="19"/>
        <v>112</v>
      </c>
      <c r="AC163" s="29" t="s">
        <v>80</v>
      </c>
      <c r="AD163" s="35"/>
      <c r="AE163" s="38"/>
      <c r="AF163" s="38" t="s">
        <v>52</v>
      </c>
      <c r="AG163" s="2520"/>
    </row>
    <row r="164" spans="1:33" s="19" customFormat="1" ht="18" customHeight="1" x14ac:dyDescent="0.25">
      <c r="A164" s="2670"/>
      <c r="B164" s="2545"/>
      <c r="C164" s="2596"/>
      <c r="D164" s="2636"/>
      <c r="E164" s="2673"/>
      <c r="F164" s="2578"/>
      <c r="G164" s="2578"/>
      <c r="H164" s="2578"/>
      <c r="I164" s="2628"/>
      <c r="J164" s="2628"/>
      <c r="K164" s="2628"/>
      <c r="L164" s="2628"/>
      <c r="M164" s="2614"/>
      <c r="N164" s="2616"/>
      <c r="O164" s="2667"/>
      <c r="P164" s="2662"/>
      <c r="Q164" s="2662"/>
      <c r="R164" s="2662"/>
      <c r="S164" s="2660"/>
      <c r="T164" s="2427"/>
      <c r="U164" s="293"/>
      <c r="V164" s="105" t="s">
        <v>47</v>
      </c>
      <c r="W164" s="106" t="s">
        <v>825</v>
      </c>
      <c r="X164" s="107">
        <v>1</v>
      </c>
      <c r="Y164" s="111" t="s">
        <v>803</v>
      </c>
      <c r="Z164" s="108">
        <v>100</v>
      </c>
      <c r="AA164" s="109">
        <f t="shared" si="18"/>
        <v>100</v>
      </c>
      <c r="AB164" s="109">
        <f t="shared" si="19"/>
        <v>112</v>
      </c>
      <c r="AC164" s="110" t="s">
        <v>80</v>
      </c>
      <c r="AD164" s="111"/>
      <c r="AE164" s="112"/>
      <c r="AF164" s="112" t="s">
        <v>52</v>
      </c>
      <c r="AG164" s="2457"/>
    </row>
    <row r="165" spans="1:33" s="19" customFormat="1" ht="24.75" customHeight="1" x14ac:dyDescent="0.25">
      <c r="A165" s="2670"/>
      <c r="B165" s="2545"/>
      <c r="C165" s="2596"/>
      <c r="D165" s="2636"/>
      <c r="E165" s="2673"/>
      <c r="F165" s="2578"/>
      <c r="G165" s="2578"/>
      <c r="H165" s="2578"/>
      <c r="I165" s="2626">
        <v>3</v>
      </c>
      <c r="J165" s="2626">
        <v>4</v>
      </c>
      <c r="K165" s="2626">
        <v>20</v>
      </c>
      <c r="L165" s="2626">
        <v>24</v>
      </c>
      <c r="M165" s="2663" t="s">
        <v>1345</v>
      </c>
      <c r="N165" s="2668" t="s">
        <v>1346</v>
      </c>
      <c r="O165" s="2494">
        <f>+AC165</f>
        <v>23.832799999999999</v>
      </c>
      <c r="P165" s="2496">
        <v>0</v>
      </c>
      <c r="Q165" s="2496">
        <v>0</v>
      </c>
      <c r="R165" s="2496">
        <v>0</v>
      </c>
      <c r="S165" s="2498">
        <f>+SUM(O165:Q171)</f>
        <v>23.832799999999999</v>
      </c>
      <c r="T165" s="2441" t="s">
        <v>1347</v>
      </c>
      <c r="U165" s="25" t="s">
        <v>64</v>
      </c>
      <c r="V165" s="101"/>
      <c r="W165" s="100" t="s">
        <v>105</v>
      </c>
      <c r="X165" s="34"/>
      <c r="Y165" s="35"/>
      <c r="Z165" s="22"/>
      <c r="AA165" s="23"/>
      <c r="AB165" s="23"/>
      <c r="AC165" s="29">
        <f>SUM(AB166:AB171)</f>
        <v>23.832799999999999</v>
      </c>
      <c r="AD165" s="35"/>
      <c r="AE165" s="38"/>
      <c r="AF165" s="134"/>
      <c r="AG165" s="2538" t="s">
        <v>1348</v>
      </c>
    </row>
    <row r="166" spans="1:33" s="19" customFormat="1" ht="24.75" customHeight="1" x14ac:dyDescent="0.25">
      <c r="A166" s="2670"/>
      <c r="B166" s="2545"/>
      <c r="C166" s="2596"/>
      <c r="D166" s="2636"/>
      <c r="E166" s="2673"/>
      <c r="F166" s="2578"/>
      <c r="G166" s="2578"/>
      <c r="H166" s="2578"/>
      <c r="I166" s="2627"/>
      <c r="J166" s="2627"/>
      <c r="K166" s="2627"/>
      <c r="L166" s="2627"/>
      <c r="M166" s="2578"/>
      <c r="N166" s="2587"/>
      <c r="O166" s="2664"/>
      <c r="P166" s="2655"/>
      <c r="Q166" s="2655"/>
      <c r="R166" s="2655"/>
      <c r="S166" s="2657"/>
      <c r="T166" s="2442"/>
      <c r="U166" s="32"/>
      <c r="V166" s="137" t="s">
        <v>772</v>
      </c>
      <c r="W166" s="1148" t="s">
        <v>114</v>
      </c>
      <c r="X166" s="39">
        <v>5</v>
      </c>
      <c r="Y166" s="35" t="s">
        <v>264</v>
      </c>
      <c r="Z166" s="23">
        <v>3.1</v>
      </c>
      <c r="AA166" s="23">
        <f>X166*Z166</f>
        <v>15.5</v>
      </c>
      <c r="AB166" s="23">
        <f>AA166</f>
        <v>15.5</v>
      </c>
      <c r="AC166" s="24" t="s">
        <v>83</v>
      </c>
      <c r="AD166" s="36"/>
      <c r="AE166" s="36" t="s">
        <v>52</v>
      </c>
      <c r="AF166" s="38"/>
      <c r="AG166" s="2520"/>
    </row>
    <row r="167" spans="1:33" s="19" customFormat="1" ht="24.75" customHeight="1" x14ac:dyDescent="0.25">
      <c r="A167" s="2670"/>
      <c r="B167" s="2545"/>
      <c r="C167" s="2596"/>
      <c r="D167" s="2636"/>
      <c r="E167" s="2673"/>
      <c r="F167" s="2578"/>
      <c r="G167" s="2578"/>
      <c r="H167" s="2578"/>
      <c r="I167" s="2627"/>
      <c r="J167" s="2627"/>
      <c r="K167" s="2627"/>
      <c r="L167" s="2627"/>
      <c r="M167" s="2578"/>
      <c r="N167" s="2587"/>
      <c r="O167" s="2664"/>
      <c r="P167" s="2655"/>
      <c r="Q167" s="2655"/>
      <c r="R167" s="2655"/>
      <c r="S167" s="2657"/>
      <c r="T167" s="2442"/>
      <c r="U167" s="32"/>
      <c r="V167" s="137" t="s">
        <v>778</v>
      </c>
      <c r="W167" s="73" t="s">
        <v>119</v>
      </c>
      <c r="X167" s="34">
        <v>3</v>
      </c>
      <c r="Y167" s="35" t="s">
        <v>264</v>
      </c>
      <c r="Z167" s="22">
        <v>0.21</v>
      </c>
      <c r="AA167" s="23">
        <f>X167*Z167</f>
        <v>0.63</v>
      </c>
      <c r="AB167" s="23">
        <f>AA167+(AA167*0.12)</f>
        <v>0.7056</v>
      </c>
      <c r="AC167" s="24" t="s">
        <v>83</v>
      </c>
      <c r="AD167" s="36"/>
      <c r="AE167" s="36" t="s">
        <v>52</v>
      </c>
      <c r="AF167" s="38"/>
      <c r="AG167" s="2520"/>
    </row>
    <row r="168" spans="1:33" s="19" customFormat="1" ht="24.75" customHeight="1" x14ac:dyDescent="0.25">
      <c r="A168" s="2670"/>
      <c r="B168" s="2545"/>
      <c r="C168" s="2596"/>
      <c r="D168" s="2636"/>
      <c r="E168" s="2673"/>
      <c r="F168" s="2578"/>
      <c r="G168" s="2578"/>
      <c r="H168" s="2578"/>
      <c r="I168" s="2627"/>
      <c r="J168" s="2627"/>
      <c r="K168" s="2627"/>
      <c r="L168" s="2627"/>
      <c r="M168" s="2578"/>
      <c r="N168" s="2587"/>
      <c r="O168" s="2664"/>
      <c r="P168" s="2655"/>
      <c r="Q168" s="2655"/>
      <c r="R168" s="2655"/>
      <c r="S168" s="2657"/>
      <c r="T168" s="2442"/>
      <c r="U168" s="32"/>
      <c r="V168" s="137" t="s">
        <v>771</v>
      </c>
      <c r="W168" s="73" t="s">
        <v>113</v>
      </c>
      <c r="X168" s="34">
        <v>3</v>
      </c>
      <c r="Y168" s="35" t="s">
        <v>264</v>
      </c>
      <c r="Z168" s="22">
        <v>0.26</v>
      </c>
      <c r="AA168" s="23">
        <f t="shared" ref="AA168:AA171" si="20">X168*Z168</f>
        <v>0.78</v>
      </c>
      <c r="AB168" s="23">
        <f t="shared" ref="AB168:AB171" si="21">AA168+(AA168*0.12)</f>
        <v>0.87360000000000004</v>
      </c>
      <c r="AC168" s="24" t="s">
        <v>83</v>
      </c>
      <c r="AD168" s="36"/>
      <c r="AE168" s="36" t="s">
        <v>52</v>
      </c>
      <c r="AF168" s="38"/>
      <c r="AG168" s="2520"/>
    </row>
    <row r="169" spans="1:33" s="19" customFormat="1" ht="24.75" customHeight="1" x14ac:dyDescent="0.25">
      <c r="A169" s="2670"/>
      <c r="B169" s="2545"/>
      <c r="C169" s="2596"/>
      <c r="D169" s="2636"/>
      <c r="E169" s="2673"/>
      <c r="F169" s="2578"/>
      <c r="G169" s="2578"/>
      <c r="H169" s="2578"/>
      <c r="I169" s="2627"/>
      <c r="J169" s="2627"/>
      <c r="K169" s="2627"/>
      <c r="L169" s="2627"/>
      <c r="M169" s="2578"/>
      <c r="N169" s="2587"/>
      <c r="O169" s="2664"/>
      <c r="P169" s="2655"/>
      <c r="Q169" s="2655"/>
      <c r="R169" s="2655"/>
      <c r="S169" s="2657"/>
      <c r="T169" s="2442"/>
      <c r="U169" s="32"/>
      <c r="V169" s="137" t="s">
        <v>755</v>
      </c>
      <c r="W169" s="72" t="s">
        <v>756</v>
      </c>
      <c r="X169" s="34">
        <v>2</v>
      </c>
      <c r="Y169" s="35" t="s">
        <v>264</v>
      </c>
      <c r="Z169" s="22">
        <v>0.36</v>
      </c>
      <c r="AA169" s="23">
        <f t="shared" si="20"/>
        <v>0.72</v>
      </c>
      <c r="AB169" s="23">
        <f t="shared" si="21"/>
        <v>0.80640000000000001</v>
      </c>
      <c r="AC169" s="24" t="s">
        <v>83</v>
      </c>
      <c r="AD169" s="36"/>
      <c r="AE169" s="36" t="s">
        <v>52</v>
      </c>
      <c r="AF169" s="38"/>
      <c r="AG169" s="2520"/>
    </row>
    <row r="170" spans="1:33" s="19" customFormat="1" ht="24.75" customHeight="1" x14ac:dyDescent="0.25">
      <c r="A170" s="2670"/>
      <c r="B170" s="2545"/>
      <c r="C170" s="2596"/>
      <c r="D170" s="2636"/>
      <c r="E170" s="2673"/>
      <c r="F170" s="2578"/>
      <c r="G170" s="2578"/>
      <c r="H170" s="2578"/>
      <c r="I170" s="2627"/>
      <c r="J170" s="2627"/>
      <c r="K170" s="2627"/>
      <c r="L170" s="2627"/>
      <c r="M170" s="2578"/>
      <c r="N170" s="2587"/>
      <c r="O170" s="2664"/>
      <c r="P170" s="2655"/>
      <c r="Q170" s="2655"/>
      <c r="R170" s="2655"/>
      <c r="S170" s="2657"/>
      <c r="T170" s="2442"/>
      <c r="U170" s="32"/>
      <c r="V170" s="137" t="s">
        <v>779</v>
      </c>
      <c r="W170" s="73" t="s">
        <v>571</v>
      </c>
      <c r="X170" s="34">
        <v>3</v>
      </c>
      <c r="Y170" s="35" t="s">
        <v>264</v>
      </c>
      <c r="Z170" s="22">
        <v>1.21</v>
      </c>
      <c r="AA170" s="23">
        <f t="shared" si="20"/>
        <v>3.63</v>
      </c>
      <c r="AB170" s="23">
        <f t="shared" si="21"/>
        <v>4.0655999999999999</v>
      </c>
      <c r="AC170" s="24" t="s">
        <v>83</v>
      </c>
      <c r="AD170" s="36"/>
      <c r="AE170" s="36" t="s">
        <v>52</v>
      </c>
      <c r="AF170" s="38"/>
      <c r="AG170" s="2520"/>
    </row>
    <row r="171" spans="1:33" s="19" customFormat="1" ht="33.950000000000003" customHeight="1" x14ac:dyDescent="0.25">
      <c r="A171" s="2670"/>
      <c r="B171" s="2545"/>
      <c r="C171" s="2596"/>
      <c r="D171" s="2636"/>
      <c r="E171" s="2673"/>
      <c r="F171" s="2578"/>
      <c r="G171" s="2578"/>
      <c r="H171" s="2578"/>
      <c r="I171" s="2627"/>
      <c r="J171" s="2627"/>
      <c r="K171" s="2627"/>
      <c r="L171" s="2627"/>
      <c r="M171" s="2578"/>
      <c r="N171" s="2587"/>
      <c r="O171" s="2664"/>
      <c r="P171" s="2655"/>
      <c r="Q171" s="2655"/>
      <c r="R171" s="2655"/>
      <c r="S171" s="2657"/>
      <c r="T171" s="2442"/>
      <c r="U171" s="26"/>
      <c r="V171" s="67" t="s">
        <v>775</v>
      </c>
      <c r="W171" s="440" t="s">
        <v>815</v>
      </c>
      <c r="X171" s="61">
        <v>3</v>
      </c>
      <c r="Y171" s="111" t="s">
        <v>264</v>
      </c>
      <c r="Z171" s="62">
        <v>0.56000000000000005</v>
      </c>
      <c r="AA171" s="44">
        <f t="shared" si="20"/>
        <v>1.6800000000000002</v>
      </c>
      <c r="AB171" s="44">
        <f t="shared" si="21"/>
        <v>1.8816000000000002</v>
      </c>
      <c r="AC171" s="45" t="s">
        <v>83</v>
      </c>
      <c r="AD171" s="43"/>
      <c r="AE171" s="43" t="s">
        <v>52</v>
      </c>
      <c r="AF171" s="38"/>
      <c r="AG171" s="2520"/>
    </row>
    <row r="172" spans="1:33" s="19" customFormat="1" ht="124.5" customHeight="1" x14ac:dyDescent="0.25">
      <c r="A172" s="2671"/>
      <c r="B172" s="2545"/>
      <c r="C172" s="2596"/>
      <c r="D172" s="2636"/>
      <c r="E172" s="2673"/>
      <c r="F172" s="2578"/>
      <c r="G172" s="2578"/>
      <c r="H172" s="2578"/>
      <c r="I172" s="2626">
        <v>4</v>
      </c>
      <c r="J172" s="2626">
        <v>1</v>
      </c>
      <c r="K172" s="2626">
        <v>20</v>
      </c>
      <c r="L172" s="2626">
        <v>24</v>
      </c>
      <c r="M172" s="2577" t="s">
        <v>1349</v>
      </c>
      <c r="N172" s="2586" t="s">
        <v>1350</v>
      </c>
      <c r="O172" s="2666">
        <f>AC172</f>
        <v>15.5</v>
      </c>
      <c r="P172" s="2661">
        <v>0</v>
      </c>
      <c r="Q172" s="2661">
        <v>0</v>
      </c>
      <c r="R172" s="2661">
        <v>0</v>
      </c>
      <c r="S172" s="2659">
        <f>+SUM(O172:Q173)</f>
        <v>15.5</v>
      </c>
      <c r="T172" s="2426" t="s">
        <v>1351</v>
      </c>
      <c r="U172" s="48" t="s">
        <v>64</v>
      </c>
      <c r="V172" s="69"/>
      <c r="W172" s="103" t="s">
        <v>105</v>
      </c>
      <c r="X172" s="50"/>
      <c r="Y172" s="51"/>
      <c r="Z172" s="52"/>
      <c r="AA172" s="53"/>
      <c r="AB172" s="53"/>
      <c r="AC172" s="54">
        <f>SUM(AB173)</f>
        <v>15.5</v>
      </c>
      <c r="AD172" s="51"/>
      <c r="AE172" s="55"/>
      <c r="AF172" s="55"/>
      <c r="AG172" s="2456" t="s">
        <v>1352</v>
      </c>
    </row>
    <row r="173" spans="1:33" s="19" customFormat="1" ht="124.5" customHeight="1" x14ac:dyDescent="0.25">
      <c r="A173" s="2669" t="s">
        <v>140</v>
      </c>
      <c r="B173" s="2545"/>
      <c r="C173" s="2596"/>
      <c r="D173" s="2636"/>
      <c r="E173" s="2673"/>
      <c r="F173" s="2578"/>
      <c r="G173" s="2578"/>
      <c r="H173" s="2578"/>
      <c r="I173" s="2628"/>
      <c r="J173" s="2628"/>
      <c r="K173" s="2628"/>
      <c r="L173" s="2628"/>
      <c r="M173" s="2614"/>
      <c r="N173" s="2616"/>
      <c r="O173" s="2667"/>
      <c r="P173" s="2662"/>
      <c r="Q173" s="2662"/>
      <c r="R173" s="2662"/>
      <c r="S173" s="2660"/>
      <c r="T173" s="2427"/>
      <c r="U173" s="293"/>
      <c r="V173" s="401" t="s">
        <v>772</v>
      </c>
      <c r="W173" s="1154" t="s">
        <v>114</v>
      </c>
      <c r="X173" s="163">
        <v>5</v>
      </c>
      <c r="Y173" s="111" t="s">
        <v>264</v>
      </c>
      <c r="Z173" s="109">
        <v>3.1</v>
      </c>
      <c r="AA173" s="109">
        <f>X173*Z173</f>
        <v>15.5</v>
      </c>
      <c r="AB173" s="109">
        <f>AA173</f>
        <v>15.5</v>
      </c>
      <c r="AC173" s="165" t="s">
        <v>83</v>
      </c>
      <c r="AD173" s="164"/>
      <c r="AE173" s="164" t="s">
        <v>52</v>
      </c>
      <c r="AF173" s="112"/>
      <c r="AG173" s="2457"/>
    </row>
    <row r="174" spans="1:33" s="19" customFormat="1" ht="24.75" customHeight="1" x14ac:dyDescent="0.25">
      <c r="A174" s="2670"/>
      <c r="B174" s="2545"/>
      <c r="C174" s="2596"/>
      <c r="D174" s="2636"/>
      <c r="E174" s="2673"/>
      <c r="F174" s="2578"/>
      <c r="G174" s="2578"/>
      <c r="H174" s="2578"/>
      <c r="I174" s="2626">
        <v>6</v>
      </c>
      <c r="J174" s="2626">
        <v>6</v>
      </c>
      <c r="K174" s="2626">
        <v>20</v>
      </c>
      <c r="L174" s="2626">
        <v>24</v>
      </c>
      <c r="M174" s="2577" t="s">
        <v>883</v>
      </c>
      <c r="N174" s="2586" t="s">
        <v>1306</v>
      </c>
      <c r="O174" s="2494">
        <f>AC174</f>
        <v>24.415200000000002</v>
      </c>
      <c r="P174" s="2496">
        <v>0</v>
      </c>
      <c r="Q174" s="2496">
        <f>AC182</f>
        <v>1429.12</v>
      </c>
      <c r="R174" s="2496">
        <v>0</v>
      </c>
      <c r="S174" s="2498">
        <f>+SUM(O174:Q183)</f>
        <v>1453.5351999999998</v>
      </c>
      <c r="T174" s="2441" t="s">
        <v>1353</v>
      </c>
      <c r="U174" s="30" t="s">
        <v>64</v>
      </c>
      <c r="V174" s="294"/>
      <c r="W174" s="138" t="s">
        <v>105</v>
      </c>
      <c r="X174" s="27"/>
      <c r="Y174" s="28"/>
      <c r="Z174" s="15"/>
      <c r="AA174" s="16"/>
      <c r="AB174" s="16"/>
      <c r="AC174" s="133">
        <f>SUM(AB175:AB181)</f>
        <v>24.415200000000002</v>
      </c>
      <c r="AD174" s="28"/>
      <c r="AE174" s="134"/>
      <c r="AF174" s="134"/>
      <c r="AG174" s="2538" t="s">
        <v>1354</v>
      </c>
    </row>
    <row r="175" spans="1:33" s="19" customFormat="1" ht="24.75" customHeight="1" x14ac:dyDescent="0.25">
      <c r="A175" s="2670"/>
      <c r="B175" s="2545"/>
      <c r="C175" s="2596"/>
      <c r="D175" s="2636"/>
      <c r="E175" s="2673"/>
      <c r="F175" s="2578"/>
      <c r="G175" s="2578"/>
      <c r="H175" s="2578"/>
      <c r="I175" s="2627"/>
      <c r="J175" s="2627"/>
      <c r="K175" s="2627"/>
      <c r="L175" s="2627"/>
      <c r="M175" s="2578"/>
      <c r="N175" s="2587"/>
      <c r="O175" s="2664"/>
      <c r="P175" s="2655"/>
      <c r="Q175" s="2655"/>
      <c r="R175" s="2655"/>
      <c r="S175" s="2657"/>
      <c r="T175" s="2442"/>
      <c r="U175" s="56"/>
      <c r="V175" s="137" t="s">
        <v>772</v>
      </c>
      <c r="W175" s="1148" t="s">
        <v>114</v>
      </c>
      <c r="X175" s="39">
        <v>5</v>
      </c>
      <c r="Y175" s="35" t="s">
        <v>264</v>
      </c>
      <c r="Z175" s="23">
        <v>3.1</v>
      </c>
      <c r="AA175" s="23">
        <f>X175*Z175</f>
        <v>15.5</v>
      </c>
      <c r="AB175" s="23">
        <f>AA175</f>
        <v>15.5</v>
      </c>
      <c r="AC175" s="24" t="s">
        <v>83</v>
      </c>
      <c r="AD175" s="36"/>
      <c r="AE175" s="36" t="s">
        <v>52</v>
      </c>
      <c r="AF175" s="38"/>
      <c r="AG175" s="2520"/>
    </row>
    <row r="176" spans="1:33" s="19" customFormat="1" ht="24.75" customHeight="1" x14ac:dyDescent="0.25">
      <c r="A176" s="2670"/>
      <c r="B176" s="2545"/>
      <c r="C176" s="2596"/>
      <c r="D176" s="2636"/>
      <c r="E176" s="2673"/>
      <c r="F176" s="2578"/>
      <c r="G176" s="2578"/>
      <c r="H176" s="2578"/>
      <c r="I176" s="2627"/>
      <c r="J176" s="2627"/>
      <c r="K176" s="2627"/>
      <c r="L176" s="2627"/>
      <c r="M176" s="2578"/>
      <c r="N176" s="2587"/>
      <c r="O176" s="2664"/>
      <c r="P176" s="2655"/>
      <c r="Q176" s="2655"/>
      <c r="R176" s="2655"/>
      <c r="S176" s="2657"/>
      <c r="T176" s="2442"/>
      <c r="U176" s="56"/>
      <c r="V176" s="137" t="s">
        <v>778</v>
      </c>
      <c r="W176" s="73" t="s">
        <v>119</v>
      </c>
      <c r="X176" s="34">
        <v>5</v>
      </c>
      <c r="Y176" s="35" t="s">
        <v>264</v>
      </c>
      <c r="Z176" s="22">
        <v>0.21</v>
      </c>
      <c r="AA176" s="23">
        <f>X176*Z176</f>
        <v>1.05</v>
      </c>
      <c r="AB176" s="23">
        <f>AA176+(AA176*0.12)</f>
        <v>1.1760000000000002</v>
      </c>
      <c r="AC176" s="24" t="s">
        <v>83</v>
      </c>
      <c r="AD176" s="36"/>
      <c r="AE176" s="36" t="s">
        <v>52</v>
      </c>
      <c r="AF176" s="38"/>
      <c r="AG176" s="2520"/>
    </row>
    <row r="177" spans="1:33" s="19" customFormat="1" ht="24.75" customHeight="1" x14ac:dyDescent="0.25">
      <c r="A177" s="2670"/>
      <c r="B177" s="2545"/>
      <c r="C177" s="2596"/>
      <c r="D177" s="2636"/>
      <c r="E177" s="2673"/>
      <c r="F177" s="2578"/>
      <c r="G177" s="2578"/>
      <c r="H177" s="2578"/>
      <c r="I177" s="2627"/>
      <c r="J177" s="2627"/>
      <c r="K177" s="2627"/>
      <c r="L177" s="2627"/>
      <c r="M177" s="2578"/>
      <c r="N177" s="2587"/>
      <c r="O177" s="2664"/>
      <c r="P177" s="2655"/>
      <c r="Q177" s="2655"/>
      <c r="R177" s="2655"/>
      <c r="S177" s="2657"/>
      <c r="T177" s="2442"/>
      <c r="U177" s="56"/>
      <c r="V177" s="137" t="s">
        <v>777</v>
      </c>
      <c r="W177" s="73" t="s">
        <v>118</v>
      </c>
      <c r="X177" s="34">
        <v>3</v>
      </c>
      <c r="Y177" s="35" t="s">
        <v>264</v>
      </c>
      <c r="Z177" s="22">
        <v>0.22</v>
      </c>
      <c r="AA177" s="23">
        <f>X177*Z177</f>
        <v>0.66</v>
      </c>
      <c r="AB177" s="23">
        <f>AA177+(AA177*0.12)</f>
        <v>0.73920000000000008</v>
      </c>
      <c r="AC177" s="24" t="s">
        <v>83</v>
      </c>
      <c r="AD177" s="36"/>
      <c r="AE177" s="36" t="s">
        <v>52</v>
      </c>
      <c r="AF177" s="38"/>
      <c r="AG177" s="2520"/>
    </row>
    <row r="178" spans="1:33" s="19" customFormat="1" ht="24.75" customHeight="1" x14ac:dyDescent="0.25">
      <c r="A178" s="2670"/>
      <c r="B178" s="2545"/>
      <c r="C178" s="2596"/>
      <c r="D178" s="2636"/>
      <c r="E178" s="2673"/>
      <c r="F178" s="2578"/>
      <c r="G178" s="2578"/>
      <c r="H178" s="2578"/>
      <c r="I178" s="2627"/>
      <c r="J178" s="2627"/>
      <c r="K178" s="2627"/>
      <c r="L178" s="2627"/>
      <c r="M178" s="2578"/>
      <c r="N178" s="2587"/>
      <c r="O178" s="2664"/>
      <c r="P178" s="2655"/>
      <c r="Q178" s="2655"/>
      <c r="R178" s="2655"/>
      <c r="S178" s="2657"/>
      <c r="T178" s="2442"/>
      <c r="U178" s="56"/>
      <c r="V178" s="137" t="s">
        <v>771</v>
      </c>
      <c r="W178" s="73" t="s">
        <v>113</v>
      </c>
      <c r="X178" s="34">
        <v>3</v>
      </c>
      <c r="Y178" s="35" t="s">
        <v>264</v>
      </c>
      <c r="Z178" s="22">
        <v>0.26</v>
      </c>
      <c r="AA178" s="23">
        <f t="shared" ref="AA178:AA181" si="22">X178*Z178</f>
        <v>0.78</v>
      </c>
      <c r="AB178" s="23">
        <f t="shared" ref="AB178:AB181" si="23">AA178+(AA178*0.12)</f>
        <v>0.87360000000000004</v>
      </c>
      <c r="AC178" s="24" t="s">
        <v>83</v>
      </c>
      <c r="AD178" s="36"/>
      <c r="AE178" s="36" t="s">
        <v>52</v>
      </c>
      <c r="AF178" s="38"/>
      <c r="AG178" s="2520"/>
    </row>
    <row r="179" spans="1:33" s="19" customFormat="1" ht="24.75" customHeight="1" x14ac:dyDescent="0.25">
      <c r="A179" s="2670"/>
      <c r="B179" s="2545"/>
      <c r="C179" s="2596"/>
      <c r="D179" s="2636"/>
      <c r="E179" s="2673"/>
      <c r="F179" s="2578"/>
      <c r="G179" s="2578"/>
      <c r="H179" s="2578"/>
      <c r="I179" s="2627"/>
      <c r="J179" s="2627"/>
      <c r="K179" s="2627"/>
      <c r="L179" s="2627"/>
      <c r="M179" s="2578"/>
      <c r="N179" s="2587"/>
      <c r="O179" s="2664"/>
      <c r="P179" s="2655"/>
      <c r="Q179" s="2655"/>
      <c r="R179" s="2655"/>
      <c r="S179" s="2657"/>
      <c r="T179" s="2442"/>
      <c r="U179" s="56"/>
      <c r="V179" s="137" t="s">
        <v>755</v>
      </c>
      <c r="W179" s="72" t="s">
        <v>756</v>
      </c>
      <c r="X179" s="34">
        <v>2</v>
      </c>
      <c r="Y179" s="35" t="s">
        <v>264</v>
      </c>
      <c r="Z179" s="22">
        <v>0.36</v>
      </c>
      <c r="AA179" s="23">
        <f t="shared" si="22"/>
        <v>0.72</v>
      </c>
      <c r="AB179" s="23">
        <f t="shared" si="23"/>
        <v>0.80640000000000001</v>
      </c>
      <c r="AC179" s="24" t="s">
        <v>83</v>
      </c>
      <c r="AD179" s="36"/>
      <c r="AE179" s="36" t="s">
        <v>52</v>
      </c>
      <c r="AF179" s="38"/>
      <c r="AG179" s="2520"/>
    </row>
    <row r="180" spans="1:33" s="19" customFormat="1" ht="24.75" customHeight="1" x14ac:dyDescent="0.25">
      <c r="A180" s="2670"/>
      <c r="B180" s="2545"/>
      <c r="C180" s="2596"/>
      <c r="D180" s="2636"/>
      <c r="E180" s="2673"/>
      <c r="F180" s="2578"/>
      <c r="G180" s="2578"/>
      <c r="H180" s="2578"/>
      <c r="I180" s="2627"/>
      <c r="J180" s="2627"/>
      <c r="K180" s="2627"/>
      <c r="L180" s="2627"/>
      <c r="M180" s="2578"/>
      <c r="N180" s="2587"/>
      <c r="O180" s="2664"/>
      <c r="P180" s="2655"/>
      <c r="Q180" s="2655"/>
      <c r="R180" s="2655"/>
      <c r="S180" s="2657"/>
      <c r="T180" s="2442"/>
      <c r="U180" s="56"/>
      <c r="V180" s="137" t="s">
        <v>779</v>
      </c>
      <c r="W180" s="73" t="s">
        <v>571</v>
      </c>
      <c r="X180" s="34">
        <v>3</v>
      </c>
      <c r="Y180" s="35" t="s">
        <v>264</v>
      </c>
      <c r="Z180" s="22">
        <v>1.21</v>
      </c>
      <c r="AA180" s="23">
        <f t="shared" si="22"/>
        <v>3.63</v>
      </c>
      <c r="AB180" s="23">
        <f t="shared" si="23"/>
        <v>4.0655999999999999</v>
      </c>
      <c r="AC180" s="24" t="s">
        <v>83</v>
      </c>
      <c r="AD180" s="36"/>
      <c r="AE180" s="36" t="s">
        <v>52</v>
      </c>
      <c r="AF180" s="38"/>
      <c r="AG180" s="2520"/>
    </row>
    <row r="181" spans="1:33" s="19" customFormat="1" ht="33.950000000000003" customHeight="1" x14ac:dyDescent="0.25">
      <c r="A181" s="2670"/>
      <c r="B181" s="2545"/>
      <c r="C181" s="2596"/>
      <c r="D181" s="2636"/>
      <c r="E181" s="2673"/>
      <c r="F181" s="2578"/>
      <c r="G181" s="2578"/>
      <c r="H181" s="2578"/>
      <c r="I181" s="2627"/>
      <c r="J181" s="2627"/>
      <c r="K181" s="2627"/>
      <c r="L181" s="2627"/>
      <c r="M181" s="2578"/>
      <c r="N181" s="2587"/>
      <c r="O181" s="2664"/>
      <c r="P181" s="2655"/>
      <c r="Q181" s="2655"/>
      <c r="R181" s="2655"/>
      <c r="S181" s="2657"/>
      <c r="T181" s="2442"/>
      <c r="U181" s="56"/>
      <c r="V181" s="137" t="s">
        <v>775</v>
      </c>
      <c r="W181" s="73" t="s">
        <v>822</v>
      </c>
      <c r="X181" s="34">
        <v>2</v>
      </c>
      <c r="Y181" s="35" t="s">
        <v>264</v>
      </c>
      <c r="Z181" s="22">
        <v>0.56000000000000005</v>
      </c>
      <c r="AA181" s="23">
        <f t="shared" si="22"/>
        <v>1.1200000000000001</v>
      </c>
      <c r="AB181" s="23">
        <f t="shared" si="23"/>
        <v>1.2544000000000002</v>
      </c>
      <c r="AC181" s="24" t="s">
        <v>83</v>
      </c>
      <c r="AD181" s="36"/>
      <c r="AE181" s="36" t="s">
        <v>52</v>
      </c>
      <c r="AF181" s="38"/>
      <c r="AG181" s="2520"/>
    </row>
    <row r="182" spans="1:33" s="19" customFormat="1" ht="24.75" customHeight="1" x14ac:dyDescent="0.25">
      <c r="A182" s="2670"/>
      <c r="B182" s="2545"/>
      <c r="C182" s="2596"/>
      <c r="D182" s="2636"/>
      <c r="E182" s="2673"/>
      <c r="F182" s="2578"/>
      <c r="G182" s="2578"/>
      <c r="H182" s="2578"/>
      <c r="I182" s="2627"/>
      <c r="J182" s="2627"/>
      <c r="K182" s="2627"/>
      <c r="L182" s="2627"/>
      <c r="M182" s="2578"/>
      <c r="N182" s="2587"/>
      <c r="O182" s="2664"/>
      <c r="P182" s="2655"/>
      <c r="Q182" s="2655"/>
      <c r="R182" s="2655"/>
      <c r="S182" s="2657"/>
      <c r="T182" s="2442"/>
      <c r="U182" s="25" t="s">
        <v>741</v>
      </c>
      <c r="V182" s="32"/>
      <c r="W182" s="66" t="s">
        <v>82</v>
      </c>
      <c r="X182" s="34"/>
      <c r="Y182" s="35"/>
      <c r="Z182" s="22"/>
      <c r="AA182" s="23"/>
      <c r="AB182" s="23"/>
      <c r="AC182" s="29">
        <f>SUM(AB183:AB183)</f>
        <v>1429.12</v>
      </c>
      <c r="AD182" s="35"/>
      <c r="AE182" s="38"/>
      <c r="AF182" s="38"/>
      <c r="AG182" s="2520"/>
    </row>
    <row r="183" spans="1:33" s="19" customFormat="1" ht="24.75" customHeight="1" x14ac:dyDescent="0.25">
      <c r="A183" s="2670"/>
      <c r="B183" s="2545"/>
      <c r="C183" s="2596"/>
      <c r="D183" s="2636"/>
      <c r="E183" s="2673"/>
      <c r="F183" s="2578"/>
      <c r="G183" s="2578"/>
      <c r="H183" s="2578"/>
      <c r="I183" s="2628"/>
      <c r="J183" s="2628"/>
      <c r="K183" s="2628"/>
      <c r="L183" s="2628"/>
      <c r="M183" s="2614"/>
      <c r="N183" s="2616"/>
      <c r="O183" s="2665"/>
      <c r="P183" s="2656"/>
      <c r="Q183" s="2656"/>
      <c r="R183" s="2656"/>
      <c r="S183" s="2658"/>
      <c r="T183" s="2443"/>
      <c r="U183" s="59"/>
      <c r="V183" s="60" t="s">
        <v>47</v>
      </c>
      <c r="W183" s="1156" t="s">
        <v>826</v>
      </c>
      <c r="X183" s="61">
        <v>1</v>
      </c>
      <c r="Y183" s="111" t="s">
        <v>264</v>
      </c>
      <c r="Z183" s="429">
        <v>1276</v>
      </c>
      <c r="AA183" s="44">
        <f t="shared" ref="AA183" si="24">X183*Z183</f>
        <v>1276</v>
      </c>
      <c r="AB183" s="44">
        <f t="shared" ref="AB183" si="25">AA183+(AA183*0.12)</f>
        <v>1429.12</v>
      </c>
      <c r="AC183" s="63" t="s">
        <v>80</v>
      </c>
      <c r="AD183" s="64"/>
      <c r="AE183" s="64"/>
      <c r="AF183" s="64" t="s">
        <v>52</v>
      </c>
      <c r="AG183" s="2521"/>
    </row>
    <row r="184" spans="1:33" s="19" customFormat="1" ht="21" customHeight="1" x14ac:dyDescent="0.25">
      <c r="A184" s="2670"/>
      <c r="B184" s="2545"/>
      <c r="C184" s="2596"/>
      <c r="D184" s="2636"/>
      <c r="E184" s="2673"/>
      <c r="F184" s="2578"/>
      <c r="G184" s="2578"/>
      <c r="H184" s="2578"/>
      <c r="I184" s="2626">
        <v>15</v>
      </c>
      <c r="J184" s="2626">
        <v>5</v>
      </c>
      <c r="K184" s="2626">
        <v>20</v>
      </c>
      <c r="L184" s="2626">
        <v>24</v>
      </c>
      <c r="M184" s="2577" t="s">
        <v>1307</v>
      </c>
      <c r="N184" s="2586" t="s">
        <v>1308</v>
      </c>
      <c r="O184" s="2666">
        <f>AC184</f>
        <v>23.160800000000002</v>
      </c>
      <c r="P184" s="2661">
        <v>0</v>
      </c>
      <c r="Q184" s="2661">
        <v>0</v>
      </c>
      <c r="R184" s="2661">
        <v>0</v>
      </c>
      <c r="S184" s="2659">
        <f>+SUM(O184:Q190)</f>
        <v>23.160800000000002</v>
      </c>
      <c r="T184" s="2426" t="s">
        <v>1355</v>
      </c>
      <c r="U184" s="48" t="s">
        <v>64</v>
      </c>
      <c r="V184" s="69"/>
      <c r="W184" s="103" t="s">
        <v>105</v>
      </c>
      <c r="X184" s="50"/>
      <c r="Y184" s="51"/>
      <c r="Z184" s="52"/>
      <c r="AA184" s="53"/>
      <c r="AB184" s="53"/>
      <c r="AC184" s="54">
        <f>SUM(AB185:AB190)</f>
        <v>23.160800000000002</v>
      </c>
      <c r="AD184" s="51"/>
      <c r="AE184" s="55"/>
      <c r="AF184" s="55"/>
      <c r="AG184" s="2456" t="s">
        <v>189</v>
      </c>
    </row>
    <row r="185" spans="1:33" s="19" customFormat="1" ht="21" customHeight="1" x14ac:dyDescent="0.25">
      <c r="A185" s="2670"/>
      <c r="B185" s="2545"/>
      <c r="C185" s="2596"/>
      <c r="D185" s="2636"/>
      <c r="E185" s="2673"/>
      <c r="F185" s="2578"/>
      <c r="G185" s="2578"/>
      <c r="H185" s="2578"/>
      <c r="I185" s="2627"/>
      <c r="J185" s="2627"/>
      <c r="K185" s="2627"/>
      <c r="L185" s="2627"/>
      <c r="M185" s="2578"/>
      <c r="N185" s="2587"/>
      <c r="O185" s="2664"/>
      <c r="P185" s="2655"/>
      <c r="Q185" s="2655"/>
      <c r="R185" s="2655"/>
      <c r="S185" s="2657"/>
      <c r="T185" s="2442"/>
      <c r="U185" s="56"/>
      <c r="V185" s="137" t="s">
        <v>772</v>
      </c>
      <c r="W185" s="1148" t="s">
        <v>114</v>
      </c>
      <c r="X185" s="39">
        <v>5</v>
      </c>
      <c r="Y185" s="35" t="s">
        <v>264</v>
      </c>
      <c r="Z185" s="23">
        <v>3.1</v>
      </c>
      <c r="AA185" s="23">
        <f>X185*Z185</f>
        <v>15.5</v>
      </c>
      <c r="AB185" s="23">
        <f>AA185</f>
        <v>15.5</v>
      </c>
      <c r="AC185" s="24" t="s">
        <v>83</v>
      </c>
      <c r="AD185" s="36"/>
      <c r="AE185" s="36" t="s">
        <v>52</v>
      </c>
      <c r="AF185" s="38"/>
      <c r="AG185" s="2520"/>
    </row>
    <row r="186" spans="1:33" s="19" customFormat="1" ht="21" customHeight="1" x14ac:dyDescent="0.25">
      <c r="A186" s="2670"/>
      <c r="B186" s="2545"/>
      <c r="C186" s="2596"/>
      <c r="D186" s="2636"/>
      <c r="E186" s="2673"/>
      <c r="F186" s="2578"/>
      <c r="G186" s="2578"/>
      <c r="H186" s="2578"/>
      <c r="I186" s="2627"/>
      <c r="J186" s="2627"/>
      <c r="K186" s="2627"/>
      <c r="L186" s="2627"/>
      <c r="M186" s="2578"/>
      <c r="N186" s="2587"/>
      <c r="O186" s="2664"/>
      <c r="P186" s="2655"/>
      <c r="Q186" s="2655"/>
      <c r="R186" s="2655"/>
      <c r="S186" s="2657"/>
      <c r="T186" s="2442"/>
      <c r="U186" s="56"/>
      <c r="V186" s="137" t="s">
        <v>778</v>
      </c>
      <c r="W186" s="73" t="s">
        <v>119</v>
      </c>
      <c r="X186" s="34">
        <v>5</v>
      </c>
      <c r="Y186" s="35" t="s">
        <v>264</v>
      </c>
      <c r="Z186" s="22">
        <v>0.21</v>
      </c>
      <c r="AA186" s="23">
        <f>X186*Z186</f>
        <v>1.05</v>
      </c>
      <c r="AB186" s="23">
        <f>AA186+(AA186*0.12)</f>
        <v>1.1760000000000002</v>
      </c>
      <c r="AC186" s="24" t="s">
        <v>83</v>
      </c>
      <c r="AD186" s="36"/>
      <c r="AE186" s="36" t="s">
        <v>52</v>
      </c>
      <c r="AF186" s="38"/>
      <c r="AG186" s="2520"/>
    </row>
    <row r="187" spans="1:33" s="19" customFormat="1" ht="21" customHeight="1" x14ac:dyDescent="0.25">
      <c r="A187" s="2670"/>
      <c r="B187" s="2545"/>
      <c r="C187" s="2596"/>
      <c r="D187" s="2636"/>
      <c r="E187" s="2673"/>
      <c r="F187" s="2578"/>
      <c r="G187" s="2578"/>
      <c r="H187" s="2578"/>
      <c r="I187" s="2627"/>
      <c r="J187" s="2627"/>
      <c r="K187" s="2627"/>
      <c r="L187" s="2627"/>
      <c r="M187" s="2578"/>
      <c r="N187" s="2587"/>
      <c r="O187" s="2664"/>
      <c r="P187" s="2655"/>
      <c r="Q187" s="2655"/>
      <c r="R187" s="2655"/>
      <c r="S187" s="2657"/>
      <c r="T187" s="2442"/>
      <c r="U187" s="56"/>
      <c r="V187" s="137" t="s">
        <v>777</v>
      </c>
      <c r="W187" s="73" t="s">
        <v>118</v>
      </c>
      <c r="X187" s="34">
        <v>3</v>
      </c>
      <c r="Y187" s="35" t="s">
        <v>264</v>
      </c>
      <c r="Z187" s="22">
        <v>0.22</v>
      </c>
      <c r="AA187" s="23">
        <f>X187*Z187</f>
        <v>0.66</v>
      </c>
      <c r="AB187" s="23">
        <f>AA187+(AA187*0.12)</f>
        <v>0.73920000000000008</v>
      </c>
      <c r="AC187" s="24" t="s">
        <v>83</v>
      </c>
      <c r="AD187" s="36"/>
      <c r="AE187" s="36" t="s">
        <v>52</v>
      </c>
      <c r="AF187" s="38"/>
      <c r="AG187" s="2520"/>
    </row>
    <row r="188" spans="1:33" s="19" customFormat="1" ht="21" customHeight="1" x14ac:dyDescent="0.25">
      <c r="A188" s="2670"/>
      <c r="B188" s="2545"/>
      <c r="C188" s="2596"/>
      <c r="D188" s="2636"/>
      <c r="E188" s="2673"/>
      <c r="F188" s="2578"/>
      <c r="G188" s="2578"/>
      <c r="H188" s="2578"/>
      <c r="I188" s="2627"/>
      <c r="J188" s="2627"/>
      <c r="K188" s="2627"/>
      <c r="L188" s="2627"/>
      <c r="M188" s="2578"/>
      <c r="N188" s="2587"/>
      <c r="O188" s="2664"/>
      <c r="P188" s="2655"/>
      <c r="Q188" s="2655"/>
      <c r="R188" s="2655"/>
      <c r="S188" s="2657"/>
      <c r="T188" s="2442"/>
      <c r="U188" s="56"/>
      <c r="V188" s="137" t="s">
        <v>771</v>
      </c>
      <c r="W188" s="73" t="s">
        <v>113</v>
      </c>
      <c r="X188" s="34">
        <v>3</v>
      </c>
      <c r="Y188" s="35" t="s">
        <v>264</v>
      </c>
      <c r="Z188" s="22">
        <v>0.26</v>
      </c>
      <c r="AA188" s="23">
        <f t="shared" ref="AA188:AA190" si="26">X188*Z188</f>
        <v>0.78</v>
      </c>
      <c r="AB188" s="23">
        <f t="shared" ref="AB188:AB190" si="27">AA188+(AA188*0.12)</f>
        <v>0.87360000000000004</v>
      </c>
      <c r="AC188" s="24" t="s">
        <v>83</v>
      </c>
      <c r="AD188" s="36"/>
      <c r="AE188" s="36" t="s">
        <v>52</v>
      </c>
      <c r="AF188" s="38"/>
      <c r="AG188" s="2520"/>
    </row>
    <row r="189" spans="1:33" s="19" customFormat="1" ht="21" customHeight="1" x14ac:dyDescent="0.25">
      <c r="A189" s="2670"/>
      <c r="B189" s="2545"/>
      <c r="C189" s="2596"/>
      <c r="D189" s="2636"/>
      <c r="E189" s="2673"/>
      <c r="F189" s="2578"/>
      <c r="G189" s="2578"/>
      <c r="H189" s="2578"/>
      <c r="I189" s="2627"/>
      <c r="J189" s="2627"/>
      <c r="K189" s="2627"/>
      <c r="L189" s="2627"/>
      <c r="M189" s="2578"/>
      <c r="N189" s="2587"/>
      <c r="O189" s="2664"/>
      <c r="P189" s="2655"/>
      <c r="Q189" s="2655"/>
      <c r="R189" s="2655"/>
      <c r="S189" s="2657"/>
      <c r="T189" s="2442"/>
      <c r="U189" s="56"/>
      <c r="V189" s="137" t="s">
        <v>755</v>
      </c>
      <c r="W189" s="444" t="s">
        <v>756</v>
      </c>
      <c r="X189" s="34">
        <v>2</v>
      </c>
      <c r="Y189" s="35" t="s">
        <v>264</v>
      </c>
      <c r="Z189" s="22">
        <v>0.36</v>
      </c>
      <c r="AA189" s="23">
        <f t="shared" si="26"/>
        <v>0.72</v>
      </c>
      <c r="AB189" s="23">
        <f t="shared" si="27"/>
        <v>0.80640000000000001</v>
      </c>
      <c r="AC189" s="24" t="s">
        <v>83</v>
      </c>
      <c r="AD189" s="36"/>
      <c r="AE189" s="36" t="s">
        <v>52</v>
      </c>
      <c r="AF189" s="38"/>
      <c r="AG189" s="2520"/>
    </row>
    <row r="190" spans="1:33" s="19" customFormat="1" ht="21" customHeight="1" x14ac:dyDescent="0.25">
      <c r="A190" s="2670"/>
      <c r="B190" s="2545"/>
      <c r="C190" s="2596"/>
      <c r="D190" s="2636"/>
      <c r="E190" s="2673"/>
      <c r="F190" s="2578"/>
      <c r="G190" s="2578"/>
      <c r="H190" s="2578"/>
      <c r="I190" s="2628"/>
      <c r="J190" s="2628"/>
      <c r="K190" s="2628"/>
      <c r="L190" s="2628"/>
      <c r="M190" s="2614"/>
      <c r="N190" s="2616"/>
      <c r="O190" s="2667"/>
      <c r="P190" s="2662"/>
      <c r="Q190" s="2662"/>
      <c r="R190" s="2662"/>
      <c r="S190" s="2660"/>
      <c r="T190" s="2427"/>
      <c r="U190" s="104"/>
      <c r="V190" s="401" t="s">
        <v>779</v>
      </c>
      <c r="W190" s="162" t="s">
        <v>571</v>
      </c>
      <c r="X190" s="107">
        <v>3</v>
      </c>
      <c r="Y190" s="111" t="s">
        <v>264</v>
      </c>
      <c r="Z190" s="108">
        <v>1.21</v>
      </c>
      <c r="AA190" s="109">
        <f t="shared" si="26"/>
        <v>3.63</v>
      </c>
      <c r="AB190" s="109">
        <f t="shared" si="27"/>
        <v>4.0655999999999999</v>
      </c>
      <c r="AC190" s="165" t="s">
        <v>83</v>
      </c>
      <c r="AD190" s="164"/>
      <c r="AE190" s="164" t="s">
        <v>52</v>
      </c>
      <c r="AF190" s="112"/>
      <c r="AG190" s="2457"/>
    </row>
    <row r="191" spans="1:33" s="19" customFormat="1" ht="53.25" customHeight="1" x14ac:dyDescent="0.25">
      <c r="A191" s="2670"/>
      <c r="B191" s="2545"/>
      <c r="C191" s="2596"/>
      <c r="D191" s="2636"/>
      <c r="E191" s="2673"/>
      <c r="F191" s="2578"/>
      <c r="G191" s="2578"/>
      <c r="H191" s="2578"/>
      <c r="I191" s="2626">
        <v>7</v>
      </c>
      <c r="J191" s="2626">
        <v>1</v>
      </c>
      <c r="K191" s="2626">
        <v>20</v>
      </c>
      <c r="L191" s="2626">
        <v>24</v>
      </c>
      <c r="M191" s="2577" t="s">
        <v>1349</v>
      </c>
      <c r="N191" s="2586" t="s">
        <v>1356</v>
      </c>
      <c r="O191" s="2494">
        <f>AC191+AC194</f>
        <v>36.442880000000002</v>
      </c>
      <c r="P191" s="2496">
        <v>0</v>
      </c>
      <c r="Q191" s="2496">
        <v>0</v>
      </c>
      <c r="R191" s="2496">
        <v>0</v>
      </c>
      <c r="S191" s="2498">
        <f>+SUM(O191:Q195)</f>
        <v>36.442880000000002</v>
      </c>
      <c r="T191" s="2441" t="s">
        <v>1351</v>
      </c>
      <c r="U191" s="30" t="s">
        <v>64</v>
      </c>
      <c r="V191" s="294"/>
      <c r="W191" s="138" t="s">
        <v>105</v>
      </c>
      <c r="X191" s="27"/>
      <c r="Y191" s="28"/>
      <c r="Z191" s="15"/>
      <c r="AA191" s="16"/>
      <c r="AB191" s="16"/>
      <c r="AC191" s="133">
        <f>SUM(AB192:AB193)</f>
        <v>16.282879999999999</v>
      </c>
      <c r="AD191" s="14"/>
      <c r="AE191" s="134"/>
      <c r="AF191" s="134"/>
      <c r="AG191" s="2538" t="s">
        <v>1357</v>
      </c>
    </row>
    <row r="192" spans="1:33" s="19" customFormat="1" ht="53.25" customHeight="1" x14ac:dyDescent="0.25">
      <c r="A192" s="2671"/>
      <c r="B192" s="2545"/>
      <c r="C192" s="2596"/>
      <c r="D192" s="2636"/>
      <c r="E192" s="2673"/>
      <c r="F192" s="2578"/>
      <c r="G192" s="2578"/>
      <c r="H192" s="2578"/>
      <c r="I192" s="2627"/>
      <c r="J192" s="2627"/>
      <c r="K192" s="2627"/>
      <c r="L192" s="2627"/>
      <c r="M192" s="2578"/>
      <c r="N192" s="2587"/>
      <c r="O192" s="2664"/>
      <c r="P192" s="2655"/>
      <c r="Q192" s="2655"/>
      <c r="R192" s="2655"/>
      <c r="S192" s="2657"/>
      <c r="T192" s="2442"/>
      <c r="U192" s="25"/>
      <c r="V192" s="137" t="s">
        <v>778</v>
      </c>
      <c r="W192" s="73" t="s">
        <v>119</v>
      </c>
      <c r="X192" s="34">
        <v>3</v>
      </c>
      <c r="Y192" s="35" t="s">
        <v>264</v>
      </c>
      <c r="Z192" s="22">
        <v>0.23300000000000001</v>
      </c>
      <c r="AA192" s="23">
        <f>X192*Z192</f>
        <v>0.69900000000000007</v>
      </c>
      <c r="AB192" s="23">
        <f>AA192+(AA192*0.12)</f>
        <v>0.78288000000000002</v>
      </c>
      <c r="AC192" s="29" t="s">
        <v>83</v>
      </c>
      <c r="AD192" s="36"/>
      <c r="AE192" s="36" t="s">
        <v>52</v>
      </c>
      <c r="AF192" s="38"/>
      <c r="AG192" s="2520"/>
    </row>
    <row r="193" spans="1:33" s="19" customFormat="1" ht="53.25" customHeight="1" x14ac:dyDescent="0.25">
      <c r="A193" s="2762" t="s">
        <v>140</v>
      </c>
      <c r="B193" s="2545"/>
      <c r="C193" s="2596"/>
      <c r="D193" s="2636"/>
      <c r="E193" s="2673"/>
      <c r="F193" s="2578"/>
      <c r="G193" s="2578"/>
      <c r="H193" s="2578"/>
      <c r="I193" s="2627"/>
      <c r="J193" s="2627"/>
      <c r="K193" s="2627"/>
      <c r="L193" s="2627"/>
      <c r="M193" s="2578"/>
      <c r="N193" s="2587"/>
      <c r="O193" s="2664"/>
      <c r="P193" s="2655"/>
      <c r="Q193" s="2655"/>
      <c r="R193" s="2655"/>
      <c r="S193" s="2657"/>
      <c r="T193" s="2442"/>
      <c r="U193" s="56"/>
      <c r="V193" s="137" t="s">
        <v>772</v>
      </c>
      <c r="W193" s="73" t="s">
        <v>114</v>
      </c>
      <c r="X193" s="34">
        <v>5</v>
      </c>
      <c r="Y193" s="35" t="s">
        <v>264</v>
      </c>
      <c r="Z193" s="22">
        <v>3.1</v>
      </c>
      <c r="AA193" s="22">
        <f>+X193*Z193</f>
        <v>15.5</v>
      </c>
      <c r="AB193" s="22">
        <f>AA193</f>
        <v>15.5</v>
      </c>
      <c r="AC193" s="29" t="s">
        <v>83</v>
      </c>
      <c r="AD193" s="35"/>
      <c r="AE193" s="35" t="s">
        <v>52</v>
      </c>
      <c r="AF193" s="38"/>
      <c r="AG193" s="2520"/>
    </row>
    <row r="194" spans="1:33" s="19" customFormat="1" ht="53.25" customHeight="1" x14ac:dyDescent="0.25">
      <c r="A194" s="2763"/>
      <c r="B194" s="2545"/>
      <c r="C194" s="2596"/>
      <c r="D194" s="2636"/>
      <c r="E194" s="2673"/>
      <c r="F194" s="2578"/>
      <c r="G194" s="2578"/>
      <c r="H194" s="2578"/>
      <c r="I194" s="2627"/>
      <c r="J194" s="2627"/>
      <c r="K194" s="2627"/>
      <c r="L194" s="2627"/>
      <c r="M194" s="2578"/>
      <c r="N194" s="2587"/>
      <c r="O194" s="2664"/>
      <c r="P194" s="2655"/>
      <c r="Q194" s="2655"/>
      <c r="R194" s="2655"/>
      <c r="S194" s="2657"/>
      <c r="T194" s="2442"/>
      <c r="U194" s="25" t="s">
        <v>65</v>
      </c>
      <c r="V194" s="400"/>
      <c r="W194" s="78" t="s">
        <v>66</v>
      </c>
      <c r="X194" s="400"/>
      <c r="Y194" s="400"/>
      <c r="Z194" s="400"/>
      <c r="AA194" s="400"/>
      <c r="AB194" s="23"/>
      <c r="AC194" s="29">
        <f>SUM(AB195:AB195)</f>
        <v>20.16</v>
      </c>
      <c r="AD194" s="35"/>
      <c r="AE194" s="38"/>
      <c r="AF194" s="38"/>
      <c r="AG194" s="2520"/>
    </row>
    <row r="195" spans="1:33" s="19" customFormat="1" ht="45.75" customHeight="1" x14ac:dyDescent="0.25">
      <c r="A195" s="2763"/>
      <c r="B195" s="2545"/>
      <c r="C195" s="2596"/>
      <c r="D195" s="2636"/>
      <c r="E195" s="2673"/>
      <c r="F195" s="2578"/>
      <c r="G195" s="2578"/>
      <c r="H195" s="2578"/>
      <c r="I195" s="2628"/>
      <c r="J195" s="2628"/>
      <c r="K195" s="2628"/>
      <c r="L195" s="2628"/>
      <c r="M195" s="2614"/>
      <c r="N195" s="2616"/>
      <c r="O195" s="2665"/>
      <c r="P195" s="2656"/>
      <c r="Q195" s="2656"/>
      <c r="R195" s="2656"/>
      <c r="S195" s="2658"/>
      <c r="T195" s="2443"/>
      <c r="U195" s="453"/>
      <c r="V195" s="379" t="s">
        <v>47</v>
      </c>
      <c r="W195" s="162" t="s">
        <v>127</v>
      </c>
      <c r="X195" s="107">
        <v>2</v>
      </c>
      <c r="Y195" s="111" t="s">
        <v>264</v>
      </c>
      <c r="Z195" s="108">
        <v>9</v>
      </c>
      <c r="AA195" s="109">
        <f>+X195*Z195</f>
        <v>18</v>
      </c>
      <c r="AB195" s="109">
        <f>+AA195*0.12+AA195</f>
        <v>20.16</v>
      </c>
      <c r="AC195" s="165" t="s">
        <v>80</v>
      </c>
      <c r="AD195" s="164"/>
      <c r="AE195" s="112"/>
      <c r="AF195" s="112" t="s">
        <v>52</v>
      </c>
      <c r="AG195" s="2521"/>
    </row>
    <row r="196" spans="1:33" s="19" customFormat="1" ht="18" customHeight="1" x14ac:dyDescent="0.25">
      <c r="A196" s="2763"/>
      <c r="B196" s="2545"/>
      <c r="C196" s="2596"/>
      <c r="D196" s="2636"/>
      <c r="E196" s="2673"/>
      <c r="F196" s="2578"/>
      <c r="G196" s="2578"/>
      <c r="H196" s="2578"/>
      <c r="I196" s="2626">
        <v>8</v>
      </c>
      <c r="J196" s="2626">
        <v>5</v>
      </c>
      <c r="K196" s="2626">
        <v>20</v>
      </c>
      <c r="L196" s="2626">
        <v>24</v>
      </c>
      <c r="M196" s="2577" t="s">
        <v>881</v>
      </c>
      <c r="N196" s="2586" t="s">
        <v>1309</v>
      </c>
      <c r="O196" s="2666">
        <f>+AC198+AC206+AC208</f>
        <v>648.55759999999998</v>
      </c>
      <c r="P196" s="2661">
        <v>0</v>
      </c>
      <c r="Q196" s="2661">
        <f>AC196</f>
        <v>1429.12</v>
      </c>
      <c r="R196" s="2661">
        <v>0</v>
      </c>
      <c r="S196" s="2659">
        <f>+SUM(O196:Q216)</f>
        <v>2077.6776</v>
      </c>
      <c r="T196" s="2426" t="s">
        <v>1358</v>
      </c>
      <c r="U196" s="30" t="s">
        <v>741</v>
      </c>
      <c r="V196" s="402"/>
      <c r="W196" s="136" t="s">
        <v>82</v>
      </c>
      <c r="X196" s="402"/>
      <c r="Y196" s="402"/>
      <c r="Z196" s="402"/>
      <c r="AA196" s="402"/>
      <c r="AB196" s="16"/>
      <c r="AC196" s="133">
        <f>SUM(AB197:AB197)</f>
        <v>1429.12</v>
      </c>
      <c r="AD196" s="28"/>
      <c r="AE196" s="134"/>
      <c r="AF196" s="134"/>
      <c r="AG196" s="2456" t="s">
        <v>884</v>
      </c>
    </row>
    <row r="197" spans="1:33" s="19" customFormat="1" ht="18" customHeight="1" x14ac:dyDescent="0.25">
      <c r="A197" s="2763"/>
      <c r="B197" s="2545"/>
      <c r="C197" s="2596"/>
      <c r="D197" s="2636"/>
      <c r="E197" s="2673"/>
      <c r="F197" s="2578"/>
      <c r="G197" s="2578"/>
      <c r="H197" s="2578"/>
      <c r="I197" s="2627"/>
      <c r="J197" s="2627"/>
      <c r="K197" s="2627"/>
      <c r="L197" s="2627"/>
      <c r="M197" s="2578"/>
      <c r="N197" s="2587"/>
      <c r="O197" s="2664"/>
      <c r="P197" s="2655"/>
      <c r="Q197" s="2655"/>
      <c r="R197" s="2655"/>
      <c r="S197" s="2657"/>
      <c r="T197" s="2442"/>
      <c r="U197" s="25"/>
      <c r="V197" s="57" t="s">
        <v>47</v>
      </c>
      <c r="W197" s="73" t="s">
        <v>826</v>
      </c>
      <c r="X197" s="34">
        <v>1</v>
      </c>
      <c r="Y197" s="35" t="s">
        <v>264</v>
      </c>
      <c r="Z197" s="22">
        <v>1276</v>
      </c>
      <c r="AA197" s="23">
        <f t="shared" ref="AA197" si="28">+X197*Z197</f>
        <v>1276</v>
      </c>
      <c r="AB197" s="23">
        <f t="shared" ref="AB197" si="29">+AA197*0.12+AA197</f>
        <v>1429.12</v>
      </c>
      <c r="AC197" s="24" t="s">
        <v>80</v>
      </c>
      <c r="AD197" s="426"/>
      <c r="AE197" s="35"/>
      <c r="AF197" s="38" t="s">
        <v>52</v>
      </c>
      <c r="AG197" s="2520"/>
    </row>
    <row r="198" spans="1:33" s="19" customFormat="1" ht="18" customHeight="1" x14ac:dyDescent="0.25">
      <c r="A198" s="2763"/>
      <c r="B198" s="2545"/>
      <c r="C198" s="2596"/>
      <c r="D198" s="2636"/>
      <c r="E198" s="2673"/>
      <c r="F198" s="2578"/>
      <c r="G198" s="2578"/>
      <c r="H198" s="2578"/>
      <c r="I198" s="2627"/>
      <c r="J198" s="2627"/>
      <c r="K198" s="2627"/>
      <c r="L198" s="2627"/>
      <c r="M198" s="2578"/>
      <c r="N198" s="2587"/>
      <c r="O198" s="2664"/>
      <c r="P198" s="2655"/>
      <c r="Q198" s="2655"/>
      <c r="R198" s="2655"/>
      <c r="S198" s="2657"/>
      <c r="T198" s="2442"/>
      <c r="U198" s="25" t="s">
        <v>64</v>
      </c>
      <c r="V198" s="400"/>
      <c r="W198" s="78" t="s">
        <v>105</v>
      </c>
      <c r="X198" s="400"/>
      <c r="Y198" s="400"/>
      <c r="Z198" s="400"/>
      <c r="AA198" s="400"/>
      <c r="AB198" s="23"/>
      <c r="AC198" s="29">
        <f>SUM(AB199:AB205)</f>
        <v>29.645600000000005</v>
      </c>
      <c r="AD198" s="35"/>
      <c r="AE198" s="38"/>
      <c r="AF198" s="38"/>
      <c r="AG198" s="2520"/>
    </row>
    <row r="199" spans="1:33" s="19" customFormat="1" ht="18" customHeight="1" x14ac:dyDescent="0.25">
      <c r="A199" s="2763"/>
      <c r="B199" s="2545"/>
      <c r="C199" s="2596"/>
      <c r="D199" s="2636"/>
      <c r="E199" s="2673"/>
      <c r="F199" s="2578"/>
      <c r="G199" s="2578"/>
      <c r="H199" s="2578"/>
      <c r="I199" s="2627"/>
      <c r="J199" s="2627"/>
      <c r="K199" s="2627"/>
      <c r="L199" s="2627"/>
      <c r="M199" s="2578"/>
      <c r="N199" s="2587"/>
      <c r="O199" s="2664"/>
      <c r="P199" s="2655"/>
      <c r="Q199" s="2655"/>
      <c r="R199" s="2655"/>
      <c r="S199" s="2657"/>
      <c r="T199" s="2442"/>
      <c r="U199" s="25"/>
      <c r="V199" s="137" t="s">
        <v>772</v>
      </c>
      <c r="W199" s="1148" t="s">
        <v>114</v>
      </c>
      <c r="X199" s="39">
        <v>5</v>
      </c>
      <c r="Y199" s="35" t="s">
        <v>264</v>
      </c>
      <c r="Z199" s="23">
        <v>3.1</v>
      </c>
      <c r="AA199" s="23">
        <f>X199*Z199</f>
        <v>15.5</v>
      </c>
      <c r="AB199" s="23">
        <f>AA199</f>
        <v>15.5</v>
      </c>
      <c r="AC199" s="24" t="s">
        <v>83</v>
      </c>
      <c r="AD199" s="36"/>
      <c r="AE199" s="36" t="s">
        <v>52</v>
      </c>
      <c r="AF199" s="38"/>
      <c r="AG199" s="2520"/>
    </row>
    <row r="200" spans="1:33" s="19" customFormat="1" ht="18" customHeight="1" x14ac:dyDescent="0.25">
      <c r="A200" s="2763"/>
      <c r="B200" s="2545"/>
      <c r="C200" s="2596"/>
      <c r="D200" s="2636"/>
      <c r="E200" s="2673"/>
      <c r="F200" s="2578"/>
      <c r="G200" s="2578"/>
      <c r="H200" s="2578"/>
      <c r="I200" s="2627"/>
      <c r="J200" s="2627"/>
      <c r="K200" s="2627"/>
      <c r="L200" s="2627"/>
      <c r="M200" s="2578"/>
      <c r="N200" s="2587"/>
      <c r="O200" s="2664"/>
      <c r="P200" s="2655"/>
      <c r="Q200" s="2655"/>
      <c r="R200" s="2655"/>
      <c r="S200" s="2657"/>
      <c r="T200" s="2442"/>
      <c r="U200" s="25"/>
      <c r="V200" s="137" t="s">
        <v>778</v>
      </c>
      <c r="W200" s="73" t="s">
        <v>119</v>
      </c>
      <c r="X200" s="34">
        <v>5</v>
      </c>
      <c r="Y200" s="35" t="s">
        <v>264</v>
      </c>
      <c r="Z200" s="22">
        <v>0.21</v>
      </c>
      <c r="AA200" s="23">
        <f>X200*Z200</f>
        <v>1.05</v>
      </c>
      <c r="AB200" s="23">
        <f>AA200+(AA200*0.12)</f>
        <v>1.1760000000000002</v>
      </c>
      <c r="AC200" s="24" t="s">
        <v>83</v>
      </c>
      <c r="AD200" s="36"/>
      <c r="AE200" s="36" t="s">
        <v>52</v>
      </c>
      <c r="AF200" s="38"/>
      <c r="AG200" s="2520"/>
    </row>
    <row r="201" spans="1:33" s="19" customFormat="1" ht="18" customHeight="1" x14ac:dyDescent="0.25">
      <c r="A201" s="2763"/>
      <c r="B201" s="2545"/>
      <c r="C201" s="2596"/>
      <c r="D201" s="2636"/>
      <c r="E201" s="2673"/>
      <c r="F201" s="2578"/>
      <c r="G201" s="2578"/>
      <c r="H201" s="2578"/>
      <c r="I201" s="2627"/>
      <c r="J201" s="2627"/>
      <c r="K201" s="2627"/>
      <c r="L201" s="2627"/>
      <c r="M201" s="2578"/>
      <c r="N201" s="2587"/>
      <c r="O201" s="2664"/>
      <c r="P201" s="2655"/>
      <c r="Q201" s="2655"/>
      <c r="R201" s="2655"/>
      <c r="S201" s="2657"/>
      <c r="T201" s="2442"/>
      <c r="U201" s="25"/>
      <c r="V201" s="137" t="s">
        <v>771</v>
      </c>
      <c r="W201" s="73" t="s">
        <v>113</v>
      </c>
      <c r="X201" s="34">
        <v>3</v>
      </c>
      <c r="Y201" s="35" t="s">
        <v>264</v>
      </c>
      <c r="Z201" s="22">
        <v>0.26</v>
      </c>
      <c r="AA201" s="23">
        <f t="shared" ref="AA201:AA205" si="30">X201*Z201</f>
        <v>0.78</v>
      </c>
      <c r="AB201" s="23">
        <f t="shared" ref="AB201:AB205" si="31">AA201+(AA201*0.12)</f>
        <v>0.87360000000000004</v>
      </c>
      <c r="AC201" s="24" t="s">
        <v>83</v>
      </c>
      <c r="AD201" s="36"/>
      <c r="AE201" s="36" t="s">
        <v>52</v>
      </c>
      <c r="AF201" s="38"/>
      <c r="AG201" s="2520"/>
    </row>
    <row r="202" spans="1:33" s="19" customFormat="1" ht="18" customHeight="1" x14ac:dyDescent="0.25">
      <c r="A202" s="2763"/>
      <c r="B202" s="2545"/>
      <c r="C202" s="2596"/>
      <c r="D202" s="2636"/>
      <c r="E202" s="2673"/>
      <c r="F202" s="2578"/>
      <c r="G202" s="2578"/>
      <c r="H202" s="2578"/>
      <c r="I202" s="2627"/>
      <c r="J202" s="2627"/>
      <c r="K202" s="2627"/>
      <c r="L202" s="2627"/>
      <c r="M202" s="2578"/>
      <c r="N202" s="2587"/>
      <c r="O202" s="2664"/>
      <c r="P202" s="2655"/>
      <c r="Q202" s="2655"/>
      <c r="R202" s="2655"/>
      <c r="S202" s="2657"/>
      <c r="T202" s="2442"/>
      <c r="U202" s="25"/>
      <c r="V202" s="137" t="s">
        <v>755</v>
      </c>
      <c r="W202" s="72" t="s">
        <v>756</v>
      </c>
      <c r="X202" s="34">
        <v>2</v>
      </c>
      <c r="Y202" s="35" t="s">
        <v>264</v>
      </c>
      <c r="Z202" s="22">
        <v>0.36</v>
      </c>
      <c r="AA202" s="23">
        <f t="shared" si="30"/>
        <v>0.72</v>
      </c>
      <c r="AB202" s="23">
        <f t="shared" si="31"/>
        <v>0.80640000000000001</v>
      </c>
      <c r="AC202" s="24" t="s">
        <v>83</v>
      </c>
      <c r="AD202" s="36"/>
      <c r="AE202" s="36" t="s">
        <v>52</v>
      </c>
      <c r="AF202" s="38"/>
      <c r="AG202" s="2520"/>
    </row>
    <row r="203" spans="1:33" s="19" customFormat="1" ht="18" customHeight="1" x14ac:dyDescent="0.25">
      <c r="A203" s="2763"/>
      <c r="B203" s="2545"/>
      <c r="C203" s="2596"/>
      <c r="D203" s="2636"/>
      <c r="E203" s="2673"/>
      <c r="F203" s="2578"/>
      <c r="G203" s="2578"/>
      <c r="H203" s="2578"/>
      <c r="I203" s="2627"/>
      <c r="J203" s="2627"/>
      <c r="K203" s="2627"/>
      <c r="L203" s="2627"/>
      <c r="M203" s="2578"/>
      <c r="N203" s="2587"/>
      <c r="O203" s="2664"/>
      <c r="P203" s="2655"/>
      <c r="Q203" s="2655"/>
      <c r="R203" s="2655"/>
      <c r="S203" s="2657"/>
      <c r="T203" s="2442"/>
      <c r="U203" s="25"/>
      <c r="V203" s="137" t="s">
        <v>780</v>
      </c>
      <c r="W203" s="73" t="s">
        <v>816</v>
      </c>
      <c r="X203" s="34">
        <v>10</v>
      </c>
      <c r="Y203" s="35" t="s">
        <v>264</v>
      </c>
      <c r="Z203" s="22">
        <v>0.35</v>
      </c>
      <c r="AA203" s="23">
        <f t="shared" si="30"/>
        <v>3.5</v>
      </c>
      <c r="AB203" s="23">
        <f t="shared" si="31"/>
        <v>3.92</v>
      </c>
      <c r="AC203" s="24" t="s">
        <v>83</v>
      </c>
      <c r="AD203" s="36"/>
      <c r="AE203" s="36" t="s">
        <v>52</v>
      </c>
      <c r="AF203" s="38"/>
      <c r="AG203" s="2520"/>
    </row>
    <row r="204" spans="1:33" s="19" customFormat="1" ht="18" customHeight="1" x14ac:dyDescent="0.25">
      <c r="A204" s="2763"/>
      <c r="B204" s="2545"/>
      <c r="C204" s="2596"/>
      <c r="D204" s="2636"/>
      <c r="E204" s="2673"/>
      <c r="F204" s="2578"/>
      <c r="G204" s="2578"/>
      <c r="H204" s="2578"/>
      <c r="I204" s="2627"/>
      <c r="J204" s="2627"/>
      <c r="K204" s="2627"/>
      <c r="L204" s="2627"/>
      <c r="M204" s="2578"/>
      <c r="N204" s="2587"/>
      <c r="O204" s="2664"/>
      <c r="P204" s="2655"/>
      <c r="Q204" s="2655"/>
      <c r="R204" s="2655"/>
      <c r="S204" s="2657"/>
      <c r="T204" s="2442"/>
      <c r="U204" s="25"/>
      <c r="V204" s="137" t="s">
        <v>776</v>
      </c>
      <c r="W204" s="73" t="s">
        <v>117</v>
      </c>
      <c r="X204" s="34">
        <v>1</v>
      </c>
      <c r="Y204" s="35" t="s">
        <v>264</v>
      </c>
      <c r="Z204" s="22">
        <v>2.95</v>
      </c>
      <c r="AA204" s="23">
        <f t="shared" si="30"/>
        <v>2.95</v>
      </c>
      <c r="AB204" s="23">
        <f t="shared" si="31"/>
        <v>3.3040000000000003</v>
      </c>
      <c r="AC204" s="24" t="s">
        <v>83</v>
      </c>
      <c r="AD204" s="36"/>
      <c r="AE204" s="36" t="s">
        <v>52</v>
      </c>
      <c r="AF204" s="38"/>
      <c r="AG204" s="2520"/>
    </row>
    <row r="205" spans="1:33" s="19" customFormat="1" ht="18" customHeight="1" x14ac:dyDescent="0.25">
      <c r="A205" s="2763"/>
      <c r="B205" s="2545"/>
      <c r="C205" s="2596"/>
      <c r="D205" s="2636"/>
      <c r="E205" s="2673"/>
      <c r="F205" s="2578"/>
      <c r="G205" s="2578"/>
      <c r="H205" s="2578"/>
      <c r="I205" s="2627"/>
      <c r="J205" s="2627"/>
      <c r="K205" s="2627"/>
      <c r="L205" s="2627"/>
      <c r="M205" s="2578"/>
      <c r="N205" s="2587"/>
      <c r="O205" s="2664"/>
      <c r="P205" s="2655"/>
      <c r="Q205" s="2655"/>
      <c r="R205" s="2655"/>
      <c r="S205" s="2657"/>
      <c r="T205" s="2442"/>
      <c r="U205" s="25"/>
      <c r="V205" s="137" t="s">
        <v>779</v>
      </c>
      <c r="W205" s="73" t="s">
        <v>795</v>
      </c>
      <c r="X205" s="34">
        <v>3</v>
      </c>
      <c r="Y205" s="35" t="s">
        <v>264</v>
      </c>
      <c r="Z205" s="22">
        <v>1.21</v>
      </c>
      <c r="AA205" s="23">
        <f t="shared" si="30"/>
        <v>3.63</v>
      </c>
      <c r="AB205" s="23">
        <f t="shared" si="31"/>
        <v>4.0655999999999999</v>
      </c>
      <c r="AC205" s="24" t="s">
        <v>83</v>
      </c>
      <c r="AD205" s="36"/>
      <c r="AE205" s="36" t="s">
        <v>52</v>
      </c>
      <c r="AF205" s="38"/>
      <c r="AG205" s="2520"/>
    </row>
    <row r="206" spans="1:33" s="19" customFormat="1" ht="33.950000000000003" customHeight="1" x14ac:dyDescent="0.25">
      <c r="A206" s="2763"/>
      <c r="B206" s="2545"/>
      <c r="C206" s="2596"/>
      <c r="D206" s="2636"/>
      <c r="E206" s="2673"/>
      <c r="F206" s="2578"/>
      <c r="G206" s="2578"/>
      <c r="H206" s="2578"/>
      <c r="I206" s="2627"/>
      <c r="J206" s="2627"/>
      <c r="K206" s="2627"/>
      <c r="L206" s="2627"/>
      <c r="M206" s="2578"/>
      <c r="N206" s="2587"/>
      <c r="O206" s="2664"/>
      <c r="P206" s="2655"/>
      <c r="Q206" s="2655"/>
      <c r="R206" s="2655"/>
      <c r="S206" s="2657"/>
      <c r="T206" s="2442"/>
      <c r="U206" s="25" t="s">
        <v>65</v>
      </c>
      <c r="V206" s="445"/>
      <c r="W206" s="78" t="s">
        <v>66</v>
      </c>
      <c r="X206" s="39"/>
      <c r="Y206" s="400"/>
      <c r="Z206" s="400"/>
      <c r="AA206" s="400"/>
      <c r="AB206" s="23"/>
      <c r="AC206" s="29">
        <f>SUM(AB207:AB207)</f>
        <v>20.16</v>
      </c>
      <c r="AD206" s="35"/>
      <c r="AE206" s="38"/>
      <c r="AF206" s="38"/>
      <c r="AG206" s="2520"/>
    </row>
    <row r="207" spans="1:33" s="19" customFormat="1" ht="18" customHeight="1" x14ac:dyDescent="0.25">
      <c r="A207" s="2763"/>
      <c r="B207" s="2545"/>
      <c r="C207" s="2596"/>
      <c r="D207" s="2636"/>
      <c r="E207" s="2673"/>
      <c r="F207" s="2578"/>
      <c r="G207" s="2578"/>
      <c r="H207" s="2578"/>
      <c r="I207" s="2627"/>
      <c r="J207" s="2627"/>
      <c r="K207" s="2627"/>
      <c r="L207" s="2627"/>
      <c r="M207" s="2578"/>
      <c r="N207" s="2587"/>
      <c r="O207" s="2664"/>
      <c r="P207" s="2655"/>
      <c r="Q207" s="2655"/>
      <c r="R207" s="2655"/>
      <c r="S207" s="2657"/>
      <c r="T207" s="2442"/>
      <c r="U207" s="25"/>
      <c r="V207" s="1152" t="s">
        <v>47</v>
      </c>
      <c r="W207" s="1148" t="s">
        <v>127</v>
      </c>
      <c r="X207" s="39">
        <v>2</v>
      </c>
      <c r="Y207" s="35" t="s">
        <v>264</v>
      </c>
      <c r="Z207" s="23">
        <v>9</v>
      </c>
      <c r="AA207" s="23">
        <f t="shared" ref="AA207" si="32">+X207*Z207</f>
        <v>18</v>
      </c>
      <c r="AB207" s="23">
        <f t="shared" ref="AB207" si="33">+AA207*0.12+AA207</f>
        <v>20.16</v>
      </c>
      <c r="AC207" s="22" t="s">
        <v>80</v>
      </c>
      <c r="AD207" s="35"/>
      <c r="AE207" s="38"/>
      <c r="AF207" s="38" t="s">
        <v>52</v>
      </c>
      <c r="AG207" s="2520"/>
    </row>
    <row r="208" spans="1:33" s="19" customFormat="1" ht="33.950000000000003" customHeight="1" x14ac:dyDescent="0.25">
      <c r="A208" s="2763"/>
      <c r="B208" s="2545"/>
      <c r="C208" s="2596"/>
      <c r="D208" s="2636"/>
      <c r="E208" s="2673"/>
      <c r="F208" s="2578"/>
      <c r="G208" s="2578"/>
      <c r="H208" s="2578"/>
      <c r="I208" s="2627"/>
      <c r="J208" s="2627"/>
      <c r="K208" s="2627"/>
      <c r="L208" s="2627"/>
      <c r="M208" s="2578"/>
      <c r="N208" s="2587"/>
      <c r="O208" s="2664"/>
      <c r="P208" s="2655"/>
      <c r="Q208" s="2655"/>
      <c r="R208" s="2655"/>
      <c r="S208" s="2657"/>
      <c r="T208" s="2442"/>
      <c r="U208" s="25" t="s">
        <v>168</v>
      </c>
      <c r="V208" s="445"/>
      <c r="W208" s="78" t="s">
        <v>169</v>
      </c>
      <c r="X208" s="39"/>
      <c r="Y208" s="400"/>
      <c r="Z208" s="400"/>
      <c r="AA208" s="400"/>
      <c r="AB208" s="23"/>
      <c r="AC208" s="29">
        <f>SUM(AB209:AB216)</f>
        <v>598.75199999999995</v>
      </c>
      <c r="AD208" s="35"/>
      <c r="AE208" s="38"/>
      <c r="AF208" s="38"/>
      <c r="AG208" s="2520"/>
    </row>
    <row r="209" spans="1:33" s="19" customFormat="1" ht="18" customHeight="1" x14ac:dyDescent="0.25">
      <c r="A209" s="2763"/>
      <c r="B209" s="2545"/>
      <c r="C209" s="2596"/>
      <c r="D209" s="2636"/>
      <c r="E209" s="2673"/>
      <c r="F209" s="2578"/>
      <c r="G209" s="2578"/>
      <c r="H209" s="2578"/>
      <c r="I209" s="2627"/>
      <c r="J209" s="2627"/>
      <c r="K209" s="2627"/>
      <c r="L209" s="2627"/>
      <c r="M209" s="2578"/>
      <c r="N209" s="2587"/>
      <c r="O209" s="2664"/>
      <c r="P209" s="2655"/>
      <c r="Q209" s="2655"/>
      <c r="R209" s="2655"/>
      <c r="S209" s="2657"/>
      <c r="T209" s="2442"/>
      <c r="U209" s="25"/>
      <c r="V209" s="1152" t="s">
        <v>47</v>
      </c>
      <c r="W209" s="1148" t="s">
        <v>827</v>
      </c>
      <c r="X209" s="39">
        <v>1</v>
      </c>
      <c r="Y209" s="1152" t="s">
        <v>806</v>
      </c>
      <c r="Z209" s="22">
        <v>37</v>
      </c>
      <c r="AA209" s="23">
        <f t="shared" ref="AA209:AA216" si="34">+X209*Z209</f>
        <v>37</v>
      </c>
      <c r="AB209" s="23">
        <f t="shared" ref="AB209:AB216" si="35">+AA209*0.12+AA209</f>
        <v>41.44</v>
      </c>
      <c r="AC209" s="29" t="s">
        <v>80</v>
      </c>
      <c r="AD209" s="35"/>
      <c r="AE209" s="35"/>
      <c r="AF209" s="35" t="s">
        <v>52</v>
      </c>
      <c r="AG209" s="2520"/>
    </row>
    <row r="210" spans="1:33" s="19" customFormat="1" ht="18" customHeight="1" x14ac:dyDescent="0.25">
      <c r="A210" s="2763"/>
      <c r="B210" s="2545"/>
      <c r="C210" s="2596"/>
      <c r="D210" s="2636"/>
      <c r="E210" s="2673"/>
      <c r="F210" s="2578"/>
      <c r="G210" s="2578"/>
      <c r="H210" s="2578"/>
      <c r="I210" s="2627"/>
      <c r="J210" s="2627"/>
      <c r="K210" s="2627"/>
      <c r="L210" s="2627"/>
      <c r="M210" s="2578"/>
      <c r="N210" s="2587"/>
      <c r="O210" s="2664"/>
      <c r="P210" s="2655"/>
      <c r="Q210" s="2655"/>
      <c r="R210" s="2655"/>
      <c r="S210" s="2657"/>
      <c r="T210" s="2442"/>
      <c r="U210" s="25"/>
      <c r="V210" s="1152" t="s">
        <v>47</v>
      </c>
      <c r="W210" s="1148" t="s">
        <v>885</v>
      </c>
      <c r="X210" s="39">
        <v>1</v>
      </c>
      <c r="Y210" s="1152" t="s">
        <v>805</v>
      </c>
      <c r="Z210" s="22">
        <v>50</v>
      </c>
      <c r="AA210" s="23">
        <f t="shared" si="34"/>
        <v>50</v>
      </c>
      <c r="AB210" s="23">
        <f t="shared" si="35"/>
        <v>56</v>
      </c>
      <c r="AC210" s="29" t="s">
        <v>80</v>
      </c>
      <c r="AD210" s="35"/>
      <c r="AE210" s="35"/>
      <c r="AF210" s="35" t="s">
        <v>52</v>
      </c>
      <c r="AG210" s="2520"/>
    </row>
    <row r="211" spans="1:33" s="19" customFormat="1" ht="18" customHeight="1" x14ac:dyDescent="0.25">
      <c r="A211" s="2763"/>
      <c r="B211" s="2545"/>
      <c r="C211" s="2596"/>
      <c r="D211" s="2636"/>
      <c r="E211" s="2673"/>
      <c r="F211" s="2578"/>
      <c r="G211" s="2578"/>
      <c r="H211" s="2578"/>
      <c r="I211" s="2627"/>
      <c r="J211" s="2627"/>
      <c r="K211" s="2627"/>
      <c r="L211" s="2627"/>
      <c r="M211" s="2578"/>
      <c r="N211" s="2587"/>
      <c r="O211" s="2664"/>
      <c r="P211" s="2655"/>
      <c r="Q211" s="2655"/>
      <c r="R211" s="2655"/>
      <c r="S211" s="2657"/>
      <c r="T211" s="2442"/>
      <c r="U211" s="25"/>
      <c r="V211" s="1152" t="s">
        <v>47</v>
      </c>
      <c r="W211" s="1148" t="s">
        <v>828</v>
      </c>
      <c r="X211" s="39">
        <v>1</v>
      </c>
      <c r="Y211" s="1152" t="s">
        <v>805</v>
      </c>
      <c r="Z211" s="22">
        <v>49</v>
      </c>
      <c r="AA211" s="23">
        <f t="shared" si="34"/>
        <v>49</v>
      </c>
      <c r="AB211" s="23">
        <f t="shared" si="35"/>
        <v>54.88</v>
      </c>
      <c r="AC211" s="29" t="s">
        <v>80</v>
      </c>
      <c r="AD211" s="35"/>
      <c r="AE211" s="35"/>
      <c r="AF211" s="35" t="s">
        <v>52</v>
      </c>
      <c r="AG211" s="2520"/>
    </row>
    <row r="212" spans="1:33" s="19" customFormat="1" ht="18" customHeight="1" x14ac:dyDescent="0.25">
      <c r="A212" s="2763"/>
      <c r="B212" s="2545"/>
      <c r="C212" s="2596"/>
      <c r="D212" s="2636"/>
      <c r="E212" s="2673"/>
      <c r="F212" s="2578"/>
      <c r="G212" s="2578"/>
      <c r="H212" s="2578"/>
      <c r="I212" s="2627"/>
      <c r="J212" s="2627"/>
      <c r="K212" s="2627"/>
      <c r="L212" s="2627"/>
      <c r="M212" s="2578"/>
      <c r="N212" s="2587"/>
      <c r="O212" s="2664"/>
      <c r="P212" s="2655"/>
      <c r="Q212" s="2655"/>
      <c r="R212" s="2655"/>
      <c r="S212" s="2657"/>
      <c r="T212" s="2442"/>
      <c r="U212" s="25"/>
      <c r="V212" s="1152" t="s">
        <v>47</v>
      </c>
      <c r="W212" s="1148" t="s">
        <v>829</v>
      </c>
      <c r="X212" s="39">
        <v>1</v>
      </c>
      <c r="Y212" s="1152" t="s">
        <v>803</v>
      </c>
      <c r="Z212" s="22">
        <v>110</v>
      </c>
      <c r="AA212" s="23">
        <f t="shared" si="34"/>
        <v>110</v>
      </c>
      <c r="AB212" s="23">
        <f t="shared" si="35"/>
        <v>123.2</v>
      </c>
      <c r="AC212" s="29" t="s">
        <v>80</v>
      </c>
      <c r="AD212" s="35"/>
      <c r="AE212" s="35"/>
      <c r="AF212" s="35" t="s">
        <v>52</v>
      </c>
      <c r="AG212" s="2520"/>
    </row>
    <row r="213" spans="1:33" s="19" customFormat="1" ht="18" customHeight="1" x14ac:dyDescent="0.25">
      <c r="A213" s="2763"/>
      <c r="B213" s="2545"/>
      <c r="C213" s="2596"/>
      <c r="D213" s="2636"/>
      <c r="E213" s="2673"/>
      <c r="F213" s="2578"/>
      <c r="G213" s="2578"/>
      <c r="H213" s="2578"/>
      <c r="I213" s="2627"/>
      <c r="J213" s="2627"/>
      <c r="K213" s="2627"/>
      <c r="L213" s="2627"/>
      <c r="M213" s="2578"/>
      <c r="N213" s="2587"/>
      <c r="O213" s="2664"/>
      <c r="P213" s="2655"/>
      <c r="Q213" s="2655"/>
      <c r="R213" s="2655"/>
      <c r="S213" s="2657"/>
      <c r="T213" s="2442"/>
      <c r="U213" s="25"/>
      <c r="V213" s="1152" t="s">
        <v>47</v>
      </c>
      <c r="W213" s="1148" t="s">
        <v>830</v>
      </c>
      <c r="X213" s="39">
        <v>1</v>
      </c>
      <c r="Y213" s="1152" t="s">
        <v>803</v>
      </c>
      <c r="Z213" s="22">
        <v>140</v>
      </c>
      <c r="AA213" s="23">
        <f t="shared" si="34"/>
        <v>140</v>
      </c>
      <c r="AB213" s="23">
        <f t="shared" si="35"/>
        <v>156.80000000000001</v>
      </c>
      <c r="AC213" s="29" t="s">
        <v>80</v>
      </c>
      <c r="AD213" s="35"/>
      <c r="AE213" s="35"/>
      <c r="AF213" s="35" t="s">
        <v>52</v>
      </c>
      <c r="AG213" s="2520"/>
    </row>
    <row r="214" spans="1:33" s="19" customFormat="1" ht="18" customHeight="1" x14ac:dyDescent="0.25">
      <c r="A214" s="2763"/>
      <c r="B214" s="2545"/>
      <c r="C214" s="2596"/>
      <c r="D214" s="2636"/>
      <c r="E214" s="2673"/>
      <c r="F214" s="2578"/>
      <c r="G214" s="2578"/>
      <c r="H214" s="2578"/>
      <c r="I214" s="2627"/>
      <c r="J214" s="2627"/>
      <c r="K214" s="2627"/>
      <c r="L214" s="2627"/>
      <c r="M214" s="2578"/>
      <c r="N214" s="2587"/>
      <c r="O214" s="2664"/>
      <c r="P214" s="2655"/>
      <c r="Q214" s="2655"/>
      <c r="R214" s="2655"/>
      <c r="S214" s="2657"/>
      <c r="T214" s="2442"/>
      <c r="U214" s="25"/>
      <c r="V214" s="1152" t="s">
        <v>47</v>
      </c>
      <c r="W214" s="1148" t="s">
        <v>831</v>
      </c>
      <c r="X214" s="39">
        <v>8</v>
      </c>
      <c r="Y214" s="1152" t="s">
        <v>264</v>
      </c>
      <c r="Z214" s="22">
        <v>1.7</v>
      </c>
      <c r="AA214" s="23">
        <f t="shared" si="34"/>
        <v>13.6</v>
      </c>
      <c r="AB214" s="23">
        <f t="shared" si="35"/>
        <v>15.231999999999999</v>
      </c>
      <c r="AC214" s="29" t="s">
        <v>80</v>
      </c>
      <c r="AD214" s="35"/>
      <c r="AE214" s="35"/>
      <c r="AF214" s="35" t="s">
        <v>52</v>
      </c>
      <c r="AG214" s="2520"/>
    </row>
    <row r="215" spans="1:33" s="19" customFormat="1" ht="18" customHeight="1" x14ac:dyDescent="0.25">
      <c r="A215" s="2763"/>
      <c r="B215" s="2545"/>
      <c r="C215" s="2596"/>
      <c r="D215" s="2636"/>
      <c r="E215" s="2673"/>
      <c r="F215" s="2578"/>
      <c r="G215" s="2578"/>
      <c r="H215" s="2578"/>
      <c r="I215" s="2627"/>
      <c r="J215" s="2627"/>
      <c r="K215" s="2627"/>
      <c r="L215" s="2627"/>
      <c r="M215" s="2578"/>
      <c r="N215" s="2587"/>
      <c r="O215" s="2664"/>
      <c r="P215" s="2655"/>
      <c r="Q215" s="2655"/>
      <c r="R215" s="2655"/>
      <c r="S215" s="2657"/>
      <c r="T215" s="2442"/>
      <c r="U215" s="25"/>
      <c r="V215" s="1152" t="s">
        <v>47</v>
      </c>
      <c r="W215" s="1148" t="s">
        <v>832</v>
      </c>
      <c r="X215" s="39">
        <v>2</v>
      </c>
      <c r="Y215" s="35" t="s">
        <v>264</v>
      </c>
      <c r="Z215" s="22">
        <v>17.5</v>
      </c>
      <c r="AA215" s="23">
        <f t="shared" si="34"/>
        <v>35</v>
      </c>
      <c r="AB215" s="23">
        <f t="shared" si="35"/>
        <v>39.200000000000003</v>
      </c>
      <c r="AC215" s="29" t="s">
        <v>80</v>
      </c>
      <c r="AD215" s="35"/>
      <c r="AE215" s="35"/>
      <c r="AF215" s="35" t="s">
        <v>52</v>
      </c>
      <c r="AG215" s="2520"/>
    </row>
    <row r="216" spans="1:33" s="19" customFormat="1" ht="18" customHeight="1" x14ac:dyDescent="0.25">
      <c r="A216" s="2763"/>
      <c r="B216" s="2545"/>
      <c r="C216" s="2596"/>
      <c r="D216" s="2636"/>
      <c r="E216" s="2673"/>
      <c r="F216" s="2578"/>
      <c r="G216" s="2578"/>
      <c r="H216" s="2578"/>
      <c r="I216" s="2628"/>
      <c r="J216" s="2628"/>
      <c r="K216" s="2628"/>
      <c r="L216" s="2628"/>
      <c r="M216" s="2614"/>
      <c r="N216" s="2616"/>
      <c r="O216" s="2667"/>
      <c r="P216" s="2662"/>
      <c r="Q216" s="2662"/>
      <c r="R216" s="2662"/>
      <c r="S216" s="2660"/>
      <c r="T216" s="2427"/>
      <c r="U216" s="453"/>
      <c r="V216" s="1155" t="s">
        <v>47</v>
      </c>
      <c r="W216" s="1154" t="s">
        <v>867</v>
      </c>
      <c r="X216" s="163">
        <v>1</v>
      </c>
      <c r="Y216" s="1155" t="s">
        <v>805</v>
      </c>
      <c r="Z216" s="108">
        <v>100</v>
      </c>
      <c r="AA216" s="109">
        <f t="shared" si="34"/>
        <v>100</v>
      </c>
      <c r="AB216" s="109">
        <f t="shared" si="35"/>
        <v>112</v>
      </c>
      <c r="AC216" s="110" t="s">
        <v>80</v>
      </c>
      <c r="AD216" s="111"/>
      <c r="AE216" s="111"/>
      <c r="AF216" s="111" t="s">
        <v>52</v>
      </c>
      <c r="AG216" s="2457"/>
    </row>
    <row r="217" spans="1:33" s="19" customFormat="1" ht="20.100000000000001" customHeight="1" x14ac:dyDescent="0.25">
      <c r="A217" s="2763"/>
      <c r="B217" s="2545"/>
      <c r="C217" s="2596"/>
      <c r="D217" s="2636"/>
      <c r="E217" s="2673"/>
      <c r="F217" s="2578"/>
      <c r="G217" s="2578"/>
      <c r="H217" s="2578"/>
      <c r="I217" s="2627">
        <v>3</v>
      </c>
      <c r="J217" s="2627">
        <v>6</v>
      </c>
      <c r="K217" s="2627">
        <v>20</v>
      </c>
      <c r="L217" s="2627">
        <v>24</v>
      </c>
      <c r="M217" s="2578" t="s">
        <v>881</v>
      </c>
      <c r="N217" s="2587" t="s">
        <v>1310</v>
      </c>
      <c r="O217" s="2617">
        <f>+AC217</f>
        <v>26.0504</v>
      </c>
      <c r="P217" s="2620">
        <v>0</v>
      </c>
      <c r="Q217" s="2620">
        <v>0</v>
      </c>
      <c r="R217" s="2620">
        <v>0</v>
      </c>
      <c r="S217" s="2611">
        <f>+SUM(O217:Q223)</f>
        <v>26.0504</v>
      </c>
      <c r="T217" s="2441" t="s">
        <v>1359</v>
      </c>
      <c r="U217" s="30" t="s">
        <v>64</v>
      </c>
      <c r="V217" s="402"/>
      <c r="W217" s="136" t="s">
        <v>105</v>
      </c>
      <c r="X217" s="402"/>
      <c r="Y217" s="402"/>
      <c r="Z217" s="402"/>
      <c r="AA217" s="402"/>
      <c r="AB217" s="16"/>
      <c r="AC217" s="133">
        <f>SUM(AB218:AB223)</f>
        <v>26.0504</v>
      </c>
      <c r="AD217" s="28"/>
      <c r="AE217" s="134"/>
      <c r="AF217" s="134"/>
      <c r="AG217" s="2538" t="s">
        <v>1337</v>
      </c>
    </row>
    <row r="218" spans="1:33" s="19" customFormat="1" ht="20.100000000000001" customHeight="1" x14ac:dyDescent="0.25">
      <c r="A218" s="2763"/>
      <c r="B218" s="2545"/>
      <c r="C218" s="2596"/>
      <c r="D218" s="2636"/>
      <c r="E218" s="2673"/>
      <c r="F218" s="2578"/>
      <c r="G218" s="2578"/>
      <c r="H218" s="2578"/>
      <c r="I218" s="2627"/>
      <c r="J218" s="2627"/>
      <c r="K218" s="2627"/>
      <c r="L218" s="2627"/>
      <c r="M218" s="2578"/>
      <c r="N218" s="2587"/>
      <c r="O218" s="2618"/>
      <c r="P218" s="2621"/>
      <c r="Q218" s="2621"/>
      <c r="R218" s="2621"/>
      <c r="S218" s="2612"/>
      <c r="T218" s="2442"/>
      <c r="U218" s="25"/>
      <c r="V218" s="137" t="s">
        <v>772</v>
      </c>
      <c r="W218" s="1148" t="s">
        <v>114</v>
      </c>
      <c r="X218" s="39">
        <v>5</v>
      </c>
      <c r="Y218" s="1152" t="s">
        <v>264</v>
      </c>
      <c r="Z218" s="23">
        <v>3.1</v>
      </c>
      <c r="AA218" s="23">
        <f>X218*Z218</f>
        <v>15.5</v>
      </c>
      <c r="AB218" s="23">
        <f>AA218</f>
        <v>15.5</v>
      </c>
      <c r="AC218" s="24" t="s">
        <v>83</v>
      </c>
      <c r="AD218" s="36"/>
      <c r="AE218" s="36" t="s">
        <v>52</v>
      </c>
      <c r="AF218" s="38"/>
      <c r="AG218" s="2520"/>
    </row>
    <row r="219" spans="1:33" s="19" customFormat="1" ht="20.100000000000001" customHeight="1" x14ac:dyDescent="0.25">
      <c r="A219" s="2763"/>
      <c r="B219" s="2545"/>
      <c r="C219" s="2596"/>
      <c r="D219" s="2636"/>
      <c r="E219" s="2673"/>
      <c r="F219" s="2578"/>
      <c r="G219" s="2578"/>
      <c r="H219" s="2578"/>
      <c r="I219" s="2627"/>
      <c r="J219" s="2627"/>
      <c r="K219" s="2627"/>
      <c r="L219" s="2627"/>
      <c r="M219" s="2578"/>
      <c r="N219" s="2587"/>
      <c r="O219" s="2618"/>
      <c r="P219" s="2621"/>
      <c r="Q219" s="2621"/>
      <c r="R219" s="2621"/>
      <c r="S219" s="2612"/>
      <c r="T219" s="2442"/>
      <c r="U219" s="25"/>
      <c r="V219" s="137" t="s">
        <v>778</v>
      </c>
      <c r="W219" s="73" t="s">
        <v>119</v>
      </c>
      <c r="X219" s="34">
        <v>5</v>
      </c>
      <c r="Y219" s="1152" t="s">
        <v>264</v>
      </c>
      <c r="Z219" s="22">
        <v>0.21</v>
      </c>
      <c r="AA219" s="23">
        <f>X219*Z219</f>
        <v>1.05</v>
      </c>
      <c r="AB219" s="23">
        <f>AA219+(AA219*0.12)</f>
        <v>1.1760000000000002</v>
      </c>
      <c r="AC219" s="24" t="s">
        <v>83</v>
      </c>
      <c r="AD219" s="36"/>
      <c r="AE219" s="36" t="s">
        <v>52</v>
      </c>
      <c r="AF219" s="38"/>
      <c r="AG219" s="2520"/>
    </row>
    <row r="220" spans="1:33" s="19" customFormat="1" ht="20.100000000000001" customHeight="1" x14ac:dyDescent="0.25">
      <c r="A220" s="2764"/>
      <c r="B220" s="2545"/>
      <c r="C220" s="2596"/>
      <c r="D220" s="2636"/>
      <c r="E220" s="2673"/>
      <c r="F220" s="2578"/>
      <c r="G220" s="2578"/>
      <c r="H220" s="2578"/>
      <c r="I220" s="2627"/>
      <c r="J220" s="2627"/>
      <c r="K220" s="2627"/>
      <c r="L220" s="2627"/>
      <c r="M220" s="2578"/>
      <c r="N220" s="2587"/>
      <c r="O220" s="2618"/>
      <c r="P220" s="2621"/>
      <c r="Q220" s="2621"/>
      <c r="R220" s="2621"/>
      <c r="S220" s="2612"/>
      <c r="T220" s="2442"/>
      <c r="U220" s="25"/>
      <c r="V220" s="137" t="s">
        <v>771</v>
      </c>
      <c r="W220" s="73" t="s">
        <v>113</v>
      </c>
      <c r="X220" s="34">
        <v>2</v>
      </c>
      <c r="Y220" s="1152" t="s">
        <v>264</v>
      </c>
      <c r="Z220" s="22">
        <v>0.26</v>
      </c>
      <c r="AA220" s="23">
        <f t="shared" ref="AA220:AA223" si="36">X220*Z220</f>
        <v>0.52</v>
      </c>
      <c r="AB220" s="23">
        <f t="shared" ref="AB220:AB223" si="37">AA220+(AA220*0.12)</f>
        <v>0.58240000000000003</v>
      </c>
      <c r="AC220" s="24" t="s">
        <v>83</v>
      </c>
      <c r="AD220" s="36"/>
      <c r="AE220" s="36" t="s">
        <v>52</v>
      </c>
      <c r="AF220" s="38"/>
      <c r="AG220" s="2520"/>
    </row>
    <row r="221" spans="1:33" s="19" customFormat="1" ht="20.100000000000001" customHeight="1" x14ac:dyDescent="0.25">
      <c r="A221" s="2669" t="s">
        <v>140</v>
      </c>
      <c r="B221" s="2545"/>
      <c r="C221" s="2596"/>
      <c r="D221" s="2636"/>
      <c r="E221" s="2673"/>
      <c r="F221" s="2578"/>
      <c r="G221" s="2578"/>
      <c r="H221" s="2578"/>
      <c r="I221" s="2627"/>
      <c r="J221" s="2627"/>
      <c r="K221" s="2627"/>
      <c r="L221" s="2627"/>
      <c r="M221" s="2578"/>
      <c r="N221" s="2587"/>
      <c r="O221" s="2618"/>
      <c r="P221" s="2621"/>
      <c r="Q221" s="2621"/>
      <c r="R221" s="2621"/>
      <c r="S221" s="2612"/>
      <c r="T221" s="2442"/>
      <c r="U221" s="25"/>
      <c r="V221" s="137" t="s">
        <v>755</v>
      </c>
      <c r="W221" s="72" t="s">
        <v>756</v>
      </c>
      <c r="X221" s="34">
        <v>2</v>
      </c>
      <c r="Y221" s="1152" t="s">
        <v>264</v>
      </c>
      <c r="Z221" s="22">
        <v>0.36</v>
      </c>
      <c r="AA221" s="23">
        <f t="shared" si="36"/>
        <v>0.72</v>
      </c>
      <c r="AB221" s="23">
        <f t="shared" si="37"/>
        <v>0.80640000000000001</v>
      </c>
      <c r="AC221" s="24" t="s">
        <v>83</v>
      </c>
      <c r="AD221" s="36"/>
      <c r="AE221" s="36" t="s">
        <v>52</v>
      </c>
      <c r="AF221" s="38"/>
      <c r="AG221" s="2520"/>
    </row>
    <row r="222" spans="1:33" s="19" customFormat="1" ht="20.100000000000001" customHeight="1" x14ac:dyDescent="0.25">
      <c r="A222" s="2670"/>
      <c r="B222" s="2545"/>
      <c r="C222" s="2596"/>
      <c r="D222" s="2636"/>
      <c r="E222" s="2673"/>
      <c r="F222" s="2578"/>
      <c r="G222" s="2578"/>
      <c r="H222" s="2578"/>
      <c r="I222" s="2627"/>
      <c r="J222" s="2627"/>
      <c r="K222" s="2627"/>
      <c r="L222" s="2627"/>
      <c r="M222" s="2578"/>
      <c r="N222" s="2587"/>
      <c r="O222" s="2618"/>
      <c r="P222" s="2621"/>
      <c r="Q222" s="2621"/>
      <c r="R222" s="2621"/>
      <c r="S222" s="2612"/>
      <c r="T222" s="2442"/>
      <c r="U222" s="25"/>
      <c r="V222" s="137" t="s">
        <v>780</v>
      </c>
      <c r="W222" s="73" t="s">
        <v>816</v>
      </c>
      <c r="X222" s="34">
        <v>10</v>
      </c>
      <c r="Y222" s="1152" t="s">
        <v>264</v>
      </c>
      <c r="Z222" s="22">
        <v>0.35</v>
      </c>
      <c r="AA222" s="23">
        <f t="shared" si="36"/>
        <v>3.5</v>
      </c>
      <c r="AB222" s="23">
        <f t="shared" si="37"/>
        <v>3.92</v>
      </c>
      <c r="AC222" s="24" t="s">
        <v>83</v>
      </c>
      <c r="AD222" s="36"/>
      <c r="AE222" s="36" t="s">
        <v>52</v>
      </c>
      <c r="AF222" s="38"/>
      <c r="AG222" s="2520"/>
    </row>
    <row r="223" spans="1:33" s="19" customFormat="1" ht="20.100000000000001" customHeight="1" x14ac:dyDescent="0.25">
      <c r="A223" s="2670"/>
      <c r="B223" s="2545"/>
      <c r="C223" s="2596"/>
      <c r="D223" s="2636"/>
      <c r="E223" s="2673"/>
      <c r="F223" s="2578"/>
      <c r="G223" s="2578"/>
      <c r="H223" s="2578"/>
      <c r="I223" s="2628"/>
      <c r="J223" s="2628"/>
      <c r="K223" s="2628"/>
      <c r="L223" s="2628"/>
      <c r="M223" s="2614"/>
      <c r="N223" s="2616"/>
      <c r="O223" s="2619"/>
      <c r="P223" s="2622"/>
      <c r="Q223" s="2622"/>
      <c r="R223" s="2622"/>
      <c r="S223" s="2613"/>
      <c r="T223" s="2443"/>
      <c r="U223" s="454"/>
      <c r="V223" s="67" t="s">
        <v>779</v>
      </c>
      <c r="W223" s="440" t="s">
        <v>571</v>
      </c>
      <c r="X223" s="61">
        <v>3</v>
      </c>
      <c r="Y223" s="1155" t="s">
        <v>264</v>
      </c>
      <c r="Z223" s="62">
        <v>1.21</v>
      </c>
      <c r="AA223" s="44">
        <f t="shared" si="36"/>
        <v>3.63</v>
      </c>
      <c r="AB223" s="44">
        <f t="shared" si="37"/>
        <v>4.0655999999999999</v>
      </c>
      <c r="AC223" s="45" t="s">
        <v>83</v>
      </c>
      <c r="AD223" s="43"/>
      <c r="AE223" s="43" t="s">
        <v>52</v>
      </c>
      <c r="AF223" s="47"/>
      <c r="AG223" s="2521"/>
    </row>
    <row r="224" spans="1:33" s="19" customFormat="1" ht="18" customHeight="1" x14ac:dyDescent="0.25">
      <c r="A224" s="2670"/>
      <c r="B224" s="2545"/>
      <c r="C224" s="2596"/>
      <c r="D224" s="2636"/>
      <c r="E224" s="2673"/>
      <c r="F224" s="2578"/>
      <c r="G224" s="2578"/>
      <c r="H224" s="2578"/>
      <c r="I224" s="2626">
        <v>4</v>
      </c>
      <c r="J224" s="2626">
        <v>6</v>
      </c>
      <c r="K224" s="2626">
        <v>20</v>
      </c>
      <c r="L224" s="2626">
        <v>24</v>
      </c>
      <c r="M224" s="2577" t="s">
        <v>881</v>
      </c>
      <c r="N224" s="2586" t="s">
        <v>1305</v>
      </c>
      <c r="O224" s="2666">
        <f>AC227+AC234+AC224</f>
        <v>4752.3294399999995</v>
      </c>
      <c r="P224" s="2661">
        <v>0</v>
      </c>
      <c r="Q224" s="2661">
        <v>0</v>
      </c>
      <c r="R224" s="2661">
        <v>0</v>
      </c>
      <c r="S224" s="2659">
        <f>+SUM(O224:Q235)</f>
        <v>4752.3294399999995</v>
      </c>
      <c r="T224" s="2426" t="s">
        <v>1359</v>
      </c>
      <c r="U224" s="48" t="s">
        <v>796</v>
      </c>
      <c r="V224" s="403"/>
      <c r="W224" s="139" t="s">
        <v>186</v>
      </c>
      <c r="X224" s="403"/>
      <c r="Y224" s="403"/>
      <c r="Z224" s="403"/>
      <c r="AA224" s="403"/>
      <c r="AB224" s="53"/>
      <c r="AC224" s="54">
        <f>SUM(AB225:AB226)</f>
        <v>4670.2790399999994</v>
      </c>
      <c r="AD224" s="51"/>
      <c r="AE224" s="464"/>
      <c r="AF224" s="55"/>
      <c r="AG224" s="2456" t="s">
        <v>1338</v>
      </c>
    </row>
    <row r="225" spans="1:33" s="19" customFormat="1" ht="18" customHeight="1" x14ac:dyDescent="0.25">
      <c r="A225" s="2670"/>
      <c r="B225" s="2545"/>
      <c r="C225" s="2596"/>
      <c r="D225" s="2636"/>
      <c r="E225" s="2673"/>
      <c r="F225" s="2578"/>
      <c r="G225" s="2578"/>
      <c r="H225" s="2578"/>
      <c r="I225" s="2627"/>
      <c r="J225" s="2627"/>
      <c r="K225" s="2627"/>
      <c r="L225" s="2627"/>
      <c r="M225" s="2578"/>
      <c r="N225" s="2587"/>
      <c r="O225" s="2664"/>
      <c r="P225" s="2655"/>
      <c r="Q225" s="2655"/>
      <c r="R225" s="2655"/>
      <c r="S225" s="2657"/>
      <c r="T225" s="2442"/>
      <c r="U225" s="25"/>
      <c r="V225" s="1152" t="s">
        <v>47</v>
      </c>
      <c r="W225" s="72" t="s">
        <v>797</v>
      </c>
      <c r="X225" s="34">
        <v>3</v>
      </c>
      <c r="Y225" s="1152" t="s">
        <v>264</v>
      </c>
      <c r="Z225" s="22">
        <v>694.98</v>
      </c>
      <c r="AA225" s="23">
        <f>+X225*Z225</f>
        <v>2084.94</v>
      </c>
      <c r="AB225" s="23">
        <f t="shared" ref="AB225:AB226" si="38">+AA225*0.12+AA225</f>
        <v>2335.1327999999999</v>
      </c>
      <c r="AC225" s="24" t="s">
        <v>80</v>
      </c>
      <c r="AD225" s="36"/>
      <c r="AE225" s="35"/>
      <c r="AF225" s="38" t="s">
        <v>52</v>
      </c>
      <c r="AG225" s="2520"/>
    </row>
    <row r="226" spans="1:33" s="19" customFormat="1" ht="18" customHeight="1" x14ac:dyDescent="0.25">
      <c r="A226" s="2670"/>
      <c r="B226" s="2545"/>
      <c r="C226" s="2596"/>
      <c r="D226" s="2636"/>
      <c r="E226" s="2673"/>
      <c r="F226" s="2578"/>
      <c r="G226" s="2578"/>
      <c r="H226" s="2578"/>
      <c r="I226" s="2627"/>
      <c r="J226" s="2627"/>
      <c r="K226" s="2627"/>
      <c r="L226" s="2627"/>
      <c r="M226" s="2578"/>
      <c r="N226" s="2587"/>
      <c r="O226" s="2664"/>
      <c r="P226" s="2655"/>
      <c r="Q226" s="2655"/>
      <c r="R226" s="2655"/>
      <c r="S226" s="2657"/>
      <c r="T226" s="2442"/>
      <c r="U226" s="25"/>
      <c r="V226" s="1152" t="s">
        <v>47</v>
      </c>
      <c r="W226" s="72" t="s">
        <v>798</v>
      </c>
      <c r="X226" s="34">
        <v>3</v>
      </c>
      <c r="Y226" s="1152" t="s">
        <v>264</v>
      </c>
      <c r="Z226" s="22">
        <v>694.98400000000004</v>
      </c>
      <c r="AA226" s="23">
        <f t="shared" ref="AA226" si="39">+X226*Z226</f>
        <v>2084.9520000000002</v>
      </c>
      <c r="AB226" s="23">
        <f t="shared" si="38"/>
        <v>2335.14624</v>
      </c>
      <c r="AC226" s="24" t="s">
        <v>80</v>
      </c>
      <c r="AD226" s="36"/>
      <c r="AE226" s="35"/>
      <c r="AF226" s="38" t="s">
        <v>52</v>
      </c>
      <c r="AG226" s="2520"/>
    </row>
    <row r="227" spans="1:33" s="19" customFormat="1" ht="18" customHeight="1" x14ac:dyDescent="0.25">
      <c r="A227" s="2670"/>
      <c r="B227" s="2545"/>
      <c r="C227" s="2596"/>
      <c r="D227" s="2636"/>
      <c r="E227" s="2673"/>
      <c r="F227" s="2578"/>
      <c r="G227" s="2578"/>
      <c r="H227" s="2578"/>
      <c r="I227" s="2627"/>
      <c r="J227" s="2627"/>
      <c r="K227" s="2627"/>
      <c r="L227" s="2627"/>
      <c r="M227" s="2578"/>
      <c r="N227" s="2587"/>
      <c r="O227" s="2664"/>
      <c r="P227" s="2655"/>
      <c r="Q227" s="2655"/>
      <c r="R227" s="2655"/>
      <c r="S227" s="2657"/>
      <c r="T227" s="2442"/>
      <c r="U227" s="25" t="s">
        <v>64</v>
      </c>
      <c r="V227" s="400"/>
      <c r="W227" s="78" t="s">
        <v>105</v>
      </c>
      <c r="X227" s="400"/>
      <c r="Y227" s="400"/>
      <c r="Z227" s="400"/>
      <c r="AA227" s="400"/>
      <c r="AB227" s="23"/>
      <c r="AC227" s="29">
        <f>SUM(AB228:AB233)</f>
        <v>26.0504</v>
      </c>
      <c r="AD227" s="35"/>
      <c r="AE227" s="38"/>
      <c r="AF227" s="38"/>
      <c r="AG227" s="2520"/>
    </row>
    <row r="228" spans="1:33" s="19" customFormat="1" ht="18" customHeight="1" x14ac:dyDescent="0.25">
      <c r="A228" s="2670"/>
      <c r="B228" s="2545"/>
      <c r="C228" s="2596"/>
      <c r="D228" s="2636"/>
      <c r="E228" s="2673"/>
      <c r="F228" s="2578"/>
      <c r="G228" s="2578"/>
      <c r="H228" s="2578"/>
      <c r="I228" s="2627"/>
      <c r="J228" s="2627"/>
      <c r="K228" s="2627"/>
      <c r="L228" s="2627"/>
      <c r="M228" s="2578"/>
      <c r="N228" s="2587"/>
      <c r="O228" s="2664"/>
      <c r="P228" s="2655"/>
      <c r="Q228" s="2655"/>
      <c r="R228" s="2655"/>
      <c r="S228" s="2657"/>
      <c r="T228" s="2442"/>
      <c r="U228" s="25"/>
      <c r="V228" s="137" t="s">
        <v>772</v>
      </c>
      <c r="W228" s="1148" t="s">
        <v>114</v>
      </c>
      <c r="X228" s="39">
        <v>5</v>
      </c>
      <c r="Y228" s="1152" t="s">
        <v>264</v>
      </c>
      <c r="Z228" s="23">
        <v>3.1</v>
      </c>
      <c r="AA228" s="23">
        <f>X228*Z228</f>
        <v>15.5</v>
      </c>
      <c r="AB228" s="23">
        <f>AA228</f>
        <v>15.5</v>
      </c>
      <c r="AC228" s="24" t="s">
        <v>83</v>
      </c>
      <c r="AD228" s="36"/>
      <c r="AE228" s="36" t="s">
        <v>52</v>
      </c>
      <c r="AF228" s="38"/>
      <c r="AG228" s="2520"/>
    </row>
    <row r="229" spans="1:33" s="19" customFormat="1" ht="18" customHeight="1" x14ac:dyDescent="0.25">
      <c r="A229" s="2670"/>
      <c r="B229" s="2545"/>
      <c r="C229" s="2596"/>
      <c r="D229" s="2636"/>
      <c r="E229" s="2673"/>
      <c r="F229" s="2578"/>
      <c r="G229" s="2578"/>
      <c r="H229" s="2578"/>
      <c r="I229" s="2627"/>
      <c r="J229" s="2627"/>
      <c r="K229" s="2627"/>
      <c r="L229" s="2627"/>
      <c r="M229" s="2578"/>
      <c r="N229" s="2587"/>
      <c r="O229" s="2664"/>
      <c r="P229" s="2655"/>
      <c r="Q229" s="2655"/>
      <c r="R229" s="2655"/>
      <c r="S229" s="2657"/>
      <c r="T229" s="2442"/>
      <c r="U229" s="25"/>
      <c r="V229" s="137" t="s">
        <v>778</v>
      </c>
      <c r="W229" s="73" t="s">
        <v>119</v>
      </c>
      <c r="X229" s="34">
        <v>5</v>
      </c>
      <c r="Y229" s="1152" t="s">
        <v>264</v>
      </c>
      <c r="Z229" s="22">
        <v>0.21</v>
      </c>
      <c r="AA229" s="23">
        <f>X229*Z229</f>
        <v>1.05</v>
      </c>
      <c r="AB229" s="23">
        <f>AA229+(AA229*0.12)</f>
        <v>1.1760000000000002</v>
      </c>
      <c r="AC229" s="24" t="s">
        <v>83</v>
      </c>
      <c r="AD229" s="36"/>
      <c r="AE229" s="36" t="s">
        <v>52</v>
      </c>
      <c r="AF229" s="38"/>
      <c r="AG229" s="2520"/>
    </row>
    <row r="230" spans="1:33" s="19" customFormat="1" ht="18" customHeight="1" x14ac:dyDescent="0.25">
      <c r="A230" s="2670"/>
      <c r="B230" s="2545"/>
      <c r="C230" s="2596"/>
      <c r="D230" s="2636"/>
      <c r="E230" s="2673"/>
      <c r="F230" s="2578"/>
      <c r="G230" s="2578"/>
      <c r="H230" s="2578"/>
      <c r="I230" s="2627"/>
      <c r="J230" s="2627"/>
      <c r="K230" s="2627"/>
      <c r="L230" s="2627"/>
      <c r="M230" s="2578"/>
      <c r="N230" s="2587"/>
      <c r="O230" s="2664"/>
      <c r="P230" s="2655"/>
      <c r="Q230" s="2655"/>
      <c r="R230" s="2655"/>
      <c r="S230" s="2657"/>
      <c r="T230" s="2442"/>
      <c r="U230" s="25"/>
      <c r="V230" s="137" t="s">
        <v>771</v>
      </c>
      <c r="W230" s="73" t="s">
        <v>113</v>
      </c>
      <c r="X230" s="34">
        <v>2</v>
      </c>
      <c r="Y230" s="1152" t="s">
        <v>264</v>
      </c>
      <c r="Z230" s="22">
        <v>0.26</v>
      </c>
      <c r="AA230" s="23">
        <f t="shared" ref="AA230:AA233" si="40">X230*Z230</f>
        <v>0.52</v>
      </c>
      <c r="AB230" s="23">
        <f t="shared" ref="AB230:AB233" si="41">AA230+(AA230*0.12)</f>
        <v>0.58240000000000003</v>
      </c>
      <c r="AC230" s="24" t="s">
        <v>83</v>
      </c>
      <c r="AD230" s="36"/>
      <c r="AE230" s="36" t="s">
        <v>52</v>
      </c>
      <c r="AF230" s="38"/>
      <c r="AG230" s="2520"/>
    </row>
    <row r="231" spans="1:33" s="19" customFormat="1" ht="18" customHeight="1" x14ac:dyDescent="0.25">
      <c r="A231" s="2670"/>
      <c r="B231" s="2545"/>
      <c r="C231" s="2596"/>
      <c r="D231" s="2636"/>
      <c r="E231" s="2673"/>
      <c r="F231" s="2578"/>
      <c r="G231" s="2578"/>
      <c r="H231" s="2578"/>
      <c r="I231" s="2627"/>
      <c r="J231" s="2627"/>
      <c r="K231" s="2627"/>
      <c r="L231" s="2627"/>
      <c r="M231" s="2578"/>
      <c r="N231" s="2587"/>
      <c r="O231" s="2664"/>
      <c r="P231" s="2655"/>
      <c r="Q231" s="2655"/>
      <c r="R231" s="2655"/>
      <c r="S231" s="2657"/>
      <c r="T231" s="2442"/>
      <c r="U231" s="25"/>
      <c r="V231" s="137" t="s">
        <v>755</v>
      </c>
      <c r="W231" s="72" t="s">
        <v>756</v>
      </c>
      <c r="X231" s="34">
        <v>2</v>
      </c>
      <c r="Y231" s="1152" t="s">
        <v>264</v>
      </c>
      <c r="Z231" s="22">
        <v>0.36</v>
      </c>
      <c r="AA231" s="23">
        <f t="shared" si="40"/>
        <v>0.72</v>
      </c>
      <c r="AB231" s="23">
        <f t="shared" si="41"/>
        <v>0.80640000000000001</v>
      </c>
      <c r="AC231" s="24" t="s">
        <v>83</v>
      </c>
      <c r="AD231" s="36"/>
      <c r="AE231" s="36" t="s">
        <v>52</v>
      </c>
      <c r="AF231" s="38"/>
      <c r="AG231" s="2520"/>
    </row>
    <row r="232" spans="1:33" s="19" customFormat="1" ht="18" customHeight="1" x14ac:dyDescent="0.25">
      <c r="A232" s="2670"/>
      <c r="B232" s="2545"/>
      <c r="C232" s="2596"/>
      <c r="D232" s="2636"/>
      <c r="E232" s="2673"/>
      <c r="F232" s="2578"/>
      <c r="G232" s="2578"/>
      <c r="H232" s="2578"/>
      <c r="I232" s="2627"/>
      <c r="J232" s="2627"/>
      <c r="K232" s="2627"/>
      <c r="L232" s="2627"/>
      <c r="M232" s="2578"/>
      <c r="N232" s="2587"/>
      <c r="O232" s="2664"/>
      <c r="P232" s="2655"/>
      <c r="Q232" s="2655"/>
      <c r="R232" s="2655"/>
      <c r="S232" s="2657"/>
      <c r="T232" s="2442"/>
      <c r="U232" s="25"/>
      <c r="V232" s="137" t="s">
        <v>780</v>
      </c>
      <c r="W232" s="73" t="s">
        <v>816</v>
      </c>
      <c r="X232" s="34">
        <v>10</v>
      </c>
      <c r="Y232" s="1152" t="s">
        <v>264</v>
      </c>
      <c r="Z232" s="22">
        <v>0.35</v>
      </c>
      <c r="AA232" s="23">
        <f t="shared" si="40"/>
        <v>3.5</v>
      </c>
      <c r="AB232" s="23">
        <f t="shared" si="41"/>
        <v>3.92</v>
      </c>
      <c r="AC232" s="24" t="s">
        <v>83</v>
      </c>
      <c r="AD232" s="36"/>
      <c r="AE232" s="36" t="s">
        <v>52</v>
      </c>
      <c r="AF232" s="38"/>
      <c r="AG232" s="2520"/>
    </row>
    <row r="233" spans="1:33" s="19" customFormat="1" ht="18" customHeight="1" x14ac:dyDescent="0.25">
      <c r="A233" s="2670"/>
      <c r="B233" s="2545"/>
      <c r="C233" s="2596"/>
      <c r="D233" s="2636"/>
      <c r="E233" s="2673"/>
      <c r="F233" s="2578"/>
      <c r="G233" s="2578"/>
      <c r="H233" s="2578"/>
      <c r="I233" s="2627"/>
      <c r="J233" s="2627"/>
      <c r="K233" s="2627"/>
      <c r="L233" s="2627"/>
      <c r="M233" s="2578"/>
      <c r="N233" s="2587"/>
      <c r="O233" s="2664"/>
      <c r="P233" s="2655"/>
      <c r="Q233" s="2655"/>
      <c r="R233" s="2655"/>
      <c r="S233" s="2657"/>
      <c r="T233" s="2442"/>
      <c r="U233" s="25"/>
      <c r="V233" s="137" t="s">
        <v>779</v>
      </c>
      <c r="W233" s="73" t="s">
        <v>571</v>
      </c>
      <c r="X233" s="34">
        <v>3</v>
      </c>
      <c r="Y233" s="1152" t="s">
        <v>264</v>
      </c>
      <c r="Z233" s="22">
        <v>1.21</v>
      </c>
      <c r="AA233" s="23">
        <f t="shared" si="40"/>
        <v>3.63</v>
      </c>
      <c r="AB233" s="23">
        <f t="shared" si="41"/>
        <v>4.0655999999999999</v>
      </c>
      <c r="AC233" s="24" t="s">
        <v>83</v>
      </c>
      <c r="AD233" s="36"/>
      <c r="AE233" s="36" t="s">
        <v>52</v>
      </c>
      <c r="AF233" s="38"/>
      <c r="AG233" s="2520"/>
    </row>
    <row r="234" spans="1:33" s="19" customFormat="1" ht="33.950000000000003" customHeight="1" x14ac:dyDescent="0.25">
      <c r="A234" s="2670"/>
      <c r="B234" s="2545"/>
      <c r="C234" s="2596"/>
      <c r="D234" s="2636"/>
      <c r="E234" s="2673"/>
      <c r="F234" s="2578"/>
      <c r="G234" s="2578"/>
      <c r="H234" s="2578"/>
      <c r="I234" s="2627"/>
      <c r="J234" s="2627"/>
      <c r="K234" s="2627"/>
      <c r="L234" s="2627"/>
      <c r="M234" s="2578"/>
      <c r="N234" s="2587"/>
      <c r="O234" s="2664"/>
      <c r="P234" s="2655"/>
      <c r="Q234" s="2655"/>
      <c r="R234" s="2655"/>
      <c r="S234" s="2657"/>
      <c r="T234" s="2442"/>
      <c r="U234" s="25" t="s">
        <v>168</v>
      </c>
      <c r="V234" s="400"/>
      <c r="W234" s="78" t="s">
        <v>169</v>
      </c>
      <c r="X234" s="400"/>
      <c r="Y234" s="400"/>
      <c r="Z234" s="400"/>
      <c r="AA234" s="400"/>
      <c r="AB234" s="23"/>
      <c r="AC234" s="29">
        <f>SUM(AB235:AB235)</f>
        <v>56</v>
      </c>
      <c r="AD234" s="35"/>
      <c r="AE234" s="38"/>
      <c r="AF234" s="38"/>
      <c r="AG234" s="2520"/>
    </row>
    <row r="235" spans="1:33" s="19" customFormat="1" ht="18" customHeight="1" x14ac:dyDescent="0.25">
      <c r="A235" s="2670"/>
      <c r="B235" s="2545"/>
      <c r="C235" s="2596"/>
      <c r="D235" s="2636"/>
      <c r="E235" s="2673"/>
      <c r="F235" s="2578"/>
      <c r="G235" s="2578"/>
      <c r="H235" s="2578"/>
      <c r="I235" s="2628"/>
      <c r="J235" s="2628"/>
      <c r="K235" s="2628"/>
      <c r="L235" s="2628"/>
      <c r="M235" s="2614"/>
      <c r="N235" s="2616"/>
      <c r="O235" s="2667"/>
      <c r="P235" s="2662"/>
      <c r="Q235" s="2662"/>
      <c r="R235" s="2662"/>
      <c r="S235" s="2660"/>
      <c r="T235" s="2427"/>
      <c r="U235" s="453"/>
      <c r="V235" s="1155" t="s">
        <v>47</v>
      </c>
      <c r="W235" s="1154" t="s">
        <v>885</v>
      </c>
      <c r="X235" s="107">
        <v>1</v>
      </c>
      <c r="Y235" s="1155" t="s">
        <v>805</v>
      </c>
      <c r="Z235" s="108">
        <v>50</v>
      </c>
      <c r="AA235" s="108">
        <f t="shared" ref="AA235" si="42">+X235*Z235</f>
        <v>50</v>
      </c>
      <c r="AB235" s="109">
        <f t="shared" ref="AB235" si="43">+AA235*0.12+AA235</f>
        <v>56</v>
      </c>
      <c r="AC235" s="110" t="s">
        <v>80</v>
      </c>
      <c r="AD235" s="111"/>
      <c r="AE235" s="111"/>
      <c r="AF235" s="112" t="s">
        <v>52</v>
      </c>
      <c r="AG235" s="2457"/>
    </row>
    <row r="236" spans="1:33" s="19" customFormat="1" ht="21.75" customHeight="1" x14ac:dyDescent="0.25">
      <c r="A236" s="2670"/>
      <c r="B236" s="2545"/>
      <c r="C236" s="2596"/>
      <c r="D236" s="2636"/>
      <c r="E236" s="2673"/>
      <c r="F236" s="2578"/>
      <c r="G236" s="2578"/>
      <c r="H236" s="2578"/>
      <c r="I236" s="2626">
        <v>30</v>
      </c>
      <c r="J236" s="2626">
        <v>2</v>
      </c>
      <c r="K236" s="2626">
        <v>20</v>
      </c>
      <c r="L236" s="2626">
        <v>24</v>
      </c>
      <c r="M236" s="2663" t="s">
        <v>886</v>
      </c>
      <c r="N236" s="2586" t="s">
        <v>1311</v>
      </c>
      <c r="O236" s="2494">
        <f>AC236+AC244</f>
        <v>53.960799999999992</v>
      </c>
      <c r="P236" s="2496">
        <v>0</v>
      </c>
      <c r="Q236" s="2496">
        <v>0</v>
      </c>
      <c r="R236" s="2496">
        <v>0</v>
      </c>
      <c r="S236" s="2498">
        <f>+SUM(O236:Q245)</f>
        <v>53.960799999999992</v>
      </c>
      <c r="T236" s="2441" t="s">
        <v>1360</v>
      </c>
      <c r="U236" s="30" t="s">
        <v>64</v>
      </c>
      <c r="V236" s="402"/>
      <c r="W236" s="136" t="s">
        <v>105</v>
      </c>
      <c r="X236" s="402"/>
      <c r="Y236" s="402"/>
      <c r="Z236" s="402"/>
      <c r="AA236" s="402"/>
      <c r="AB236" s="16"/>
      <c r="AC236" s="133">
        <f>SUM(AB237:AB243)</f>
        <v>33.800799999999995</v>
      </c>
      <c r="AD236" s="28"/>
      <c r="AE236" s="134"/>
      <c r="AF236" s="134"/>
      <c r="AG236" s="2538" t="s">
        <v>1361</v>
      </c>
    </row>
    <row r="237" spans="1:33" s="19" customFormat="1" ht="21.75" customHeight="1" x14ac:dyDescent="0.25">
      <c r="A237" s="2670"/>
      <c r="B237" s="2545"/>
      <c r="C237" s="2596"/>
      <c r="D237" s="2636"/>
      <c r="E237" s="2673"/>
      <c r="F237" s="2578"/>
      <c r="G237" s="2578"/>
      <c r="H237" s="2578"/>
      <c r="I237" s="2627"/>
      <c r="J237" s="2627"/>
      <c r="K237" s="2627"/>
      <c r="L237" s="2627"/>
      <c r="M237" s="2578"/>
      <c r="N237" s="2587"/>
      <c r="O237" s="2664"/>
      <c r="P237" s="2655"/>
      <c r="Q237" s="2655"/>
      <c r="R237" s="2655"/>
      <c r="S237" s="2657"/>
      <c r="T237" s="2442"/>
      <c r="U237" s="25"/>
      <c r="V237" s="137" t="s">
        <v>772</v>
      </c>
      <c r="W237" s="73" t="s">
        <v>114</v>
      </c>
      <c r="X237" s="34">
        <v>5</v>
      </c>
      <c r="Y237" s="1152" t="s">
        <v>264</v>
      </c>
      <c r="Z237" s="22">
        <v>3.1</v>
      </c>
      <c r="AA237" s="23">
        <f t="shared" ref="AA237:AA243" si="44">+X237*Z237</f>
        <v>15.5</v>
      </c>
      <c r="AB237" s="23">
        <f>+AA237*0+AA237</f>
        <v>15.5</v>
      </c>
      <c r="AC237" s="29" t="s">
        <v>80</v>
      </c>
      <c r="AD237" s="35"/>
      <c r="AE237" s="35" t="s">
        <v>52</v>
      </c>
      <c r="AF237" s="38"/>
      <c r="AG237" s="2520"/>
    </row>
    <row r="238" spans="1:33" s="19" customFormat="1" ht="21.75" customHeight="1" x14ac:dyDescent="0.25">
      <c r="A238" s="2670"/>
      <c r="B238" s="2545"/>
      <c r="C238" s="2596"/>
      <c r="D238" s="2636"/>
      <c r="E238" s="2673"/>
      <c r="F238" s="2578"/>
      <c r="G238" s="2578"/>
      <c r="H238" s="2578"/>
      <c r="I238" s="2627"/>
      <c r="J238" s="2627"/>
      <c r="K238" s="2627"/>
      <c r="L238" s="2627"/>
      <c r="M238" s="2578"/>
      <c r="N238" s="2587"/>
      <c r="O238" s="2664"/>
      <c r="P238" s="2655"/>
      <c r="Q238" s="2655"/>
      <c r="R238" s="2655"/>
      <c r="S238" s="2657"/>
      <c r="T238" s="2442"/>
      <c r="U238" s="25"/>
      <c r="V238" s="137" t="s">
        <v>779</v>
      </c>
      <c r="W238" s="73" t="s">
        <v>120</v>
      </c>
      <c r="X238" s="34">
        <v>2</v>
      </c>
      <c r="Y238" s="1152" t="s">
        <v>264</v>
      </c>
      <c r="Z238" s="22">
        <v>1.2</v>
      </c>
      <c r="AA238" s="23">
        <f t="shared" si="44"/>
        <v>2.4</v>
      </c>
      <c r="AB238" s="23">
        <f t="shared" ref="AB238:AB243" si="45">+AA238*0.12+AA238</f>
        <v>2.6879999999999997</v>
      </c>
      <c r="AC238" s="29" t="s">
        <v>80</v>
      </c>
      <c r="AD238" s="35"/>
      <c r="AE238" s="35" t="s">
        <v>52</v>
      </c>
      <c r="AF238" s="38"/>
      <c r="AG238" s="2520"/>
    </row>
    <row r="239" spans="1:33" s="19" customFormat="1" ht="21.75" customHeight="1" x14ac:dyDescent="0.25">
      <c r="A239" s="2670"/>
      <c r="B239" s="2545"/>
      <c r="C239" s="2596"/>
      <c r="D239" s="2636"/>
      <c r="E239" s="2673"/>
      <c r="F239" s="2578"/>
      <c r="G239" s="2578"/>
      <c r="H239" s="2578"/>
      <c r="I239" s="2627"/>
      <c r="J239" s="2627"/>
      <c r="K239" s="2627"/>
      <c r="L239" s="2627"/>
      <c r="M239" s="2578"/>
      <c r="N239" s="2587"/>
      <c r="O239" s="2664"/>
      <c r="P239" s="2655"/>
      <c r="Q239" s="2655"/>
      <c r="R239" s="2655"/>
      <c r="S239" s="2657"/>
      <c r="T239" s="2442"/>
      <c r="U239" s="25"/>
      <c r="V239" s="137" t="s">
        <v>759</v>
      </c>
      <c r="W239" s="73" t="s">
        <v>760</v>
      </c>
      <c r="X239" s="34">
        <v>2</v>
      </c>
      <c r="Y239" s="1152" t="s">
        <v>264</v>
      </c>
      <c r="Z239" s="22">
        <v>1.4</v>
      </c>
      <c r="AA239" s="23">
        <f t="shared" si="44"/>
        <v>2.8</v>
      </c>
      <c r="AB239" s="23">
        <f t="shared" si="45"/>
        <v>3.1359999999999997</v>
      </c>
      <c r="AC239" s="29" t="s">
        <v>80</v>
      </c>
      <c r="AD239" s="35"/>
      <c r="AE239" s="35" t="s">
        <v>52</v>
      </c>
      <c r="AF239" s="38"/>
      <c r="AG239" s="2520"/>
    </row>
    <row r="240" spans="1:33" s="19" customFormat="1" ht="21.75" customHeight="1" x14ac:dyDescent="0.25">
      <c r="A240" s="2670"/>
      <c r="B240" s="2545"/>
      <c r="C240" s="2596"/>
      <c r="D240" s="2636"/>
      <c r="E240" s="2673"/>
      <c r="F240" s="2578"/>
      <c r="G240" s="2578"/>
      <c r="H240" s="2578"/>
      <c r="I240" s="2627"/>
      <c r="J240" s="2627"/>
      <c r="K240" s="2627"/>
      <c r="L240" s="2627"/>
      <c r="M240" s="2578"/>
      <c r="N240" s="2587"/>
      <c r="O240" s="2664"/>
      <c r="P240" s="2655"/>
      <c r="Q240" s="2655"/>
      <c r="R240" s="2655"/>
      <c r="S240" s="2657"/>
      <c r="T240" s="2442"/>
      <c r="U240" s="25"/>
      <c r="V240" s="137" t="s">
        <v>754</v>
      </c>
      <c r="W240" s="73" t="s">
        <v>106</v>
      </c>
      <c r="X240" s="34">
        <v>1</v>
      </c>
      <c r="Y240" s="1152" t="s">
        <v>264</v>
      </c>
      <c r="Z240" s="22">
        <v>0.28999999999999998</v>
      </c>
      <c r="AA240" s="23">
        <f t="shared" si="44"/>
        <v>0.28999999999999998</v>
      </c>
      <c r="AB240" s="23">
        <f t="shared" si="45"/>
        <v>0.32479999999999998</v>
      </c>
      <c r="AC240" s="29" t="s">
        <v>80</v>
      </c>
      <c r="AD240" s="35"/>
      <c r="AE240" s="35" t="s">
        <v>52</v>
      </c>
      <c r="AF240" s="38"/>
      <c r="AG240" s="2520"/>
    </row>
    <row r="241" spans="1:33" s="19" customFormat="1" ht="21.75" customHeight="1" x14ac:dyDescent="0.25">
      <c r="A241" s="2670"/>
      <c r="B241" s="2545"/>
      <c r="C241" s="2596"/>
      <c r="D241" s="2636"/>
      <c r="E241" s="2673"/>
      <c r="F241" s="2578"/>
      <c r="G241" s="2578"/>
      <c r="H241" s="2578"/>
      <c r="I241" s="2627"/>
      <c r="J241" s="2627"/>
      <c r="K241" s="2627"/>
      <c r="L241" s="2627"/>
      <c r="M241" s="2578"/>
      <c r="N241" s="2587"/>
      <c r="O241" s="2664"/>
      <c r="P241" s="2655"/>
      <c r="Q241" s="2655"/>
      <c r="R241" s="2655"/>
      <c r="S241" s="2657"/>
      <c r="T241" s="2442"/>
      <c r="U241" s="25"/>
      <c r="V241" s="137" t="s">
        <v>755</v>
      </c>
      <c r="W241" s="72" t="s">
        <v>756</v>
      </c>
      <c r="X241" s="34">
        <v>2</v>
      </c>
      <c r="Y241" s="1152" t="s">
        <v>264</v>
      </c>
      <c r="Z241" s="22">
        <v>0.36</v>
      </c>
      <c r="AA241" s="23">
        <f t="shared" si="44"/>
        <v>0.72</v>
      </c>
      <c r="AB241" s="23">
        <f t="shared" si="45"/>
        <v>0.80640000000000001</v>
      </c>
      <c r="AC241" s="29" t="s">
        <v>80</v>
      </c>
      <c r="AD241" s="35"/>
      <c r="AE241" s="35" t="s">
        <v>52</v>
      </c>
      <c r="AF241" s="38"/>
      <c r="AG241" s="2520"/>
    </row>
    <row r="242" spans="1:33" s="19" customFormat="1" ht="21.75" customHeight="1" x14ac:dyDescent="0.25">
      <c r="A242" s="2670"/>
      <c r="B242" s="2545"/>
      <c r="C242" s="2596"/>
      <c r="D242" s="2636"/>
      <c r="E242" s="2673"/>
      <c r="F242" s="2578"/>
      <c r="G242" s="2578"/>
      <c r="H242" s="2578"/>
      <c r="I242" s="2627"/>
      <c r="J242" s="2627"/>
      <c r="K242" s="2627"/>
      <c r="L242" s="2627"/>
      <c r="M242" s="2578"/>
      <c r="N242" s="2587"/>
      <c r="O242" s="2664"/>
      <c r="P242" s="2655"/>
      <c r="Q242" s="2655"/>
      <c r="R242" s="2655"/>
      <c r="S242" s="2657"/>
      <c r="T242" s="2442"/>
      <c r="U242" s="25"/>
      <c r="V242" s="137" t="s">
        <v>769</v>
      </c>
      <c r="W242" s="73" t="s">
        <v>111</v>
      </c>
      <c r="X242" s="34">
        <v>3</v>
      </c>
      <c r="Y242" s="1152" t="s">
        <v>264</v>
      </c>
      <c r="Z242" s="22">
        <v>0.71</v>
      </c>
      <c r="AA242" s="23">
        <f t="shared" si="44"/>
        <v>2.13</v>
      </c>
      <c r="AB242" s="23">
        <f t="shared" si="45"/>
        <v>2.3855999999999997</v>
      </c>
      <c r="AC242" s="29" t="s">
        <v>80</v>
      </c>
      <c r="AD242" s="35"/>
      <c r="AE242" s="35" t="s">
        <v>52</v>
      </c>
      <c r="AF242" s="38"/>
      <c r="AG242" s="2520"/>
    </row>
    <row r="243" spans="1:33" s="19" customFormat="1" ht="21.75" customHeight="1" x14ac:dyDescent="0.25">
      <c r="A243" s="2670"/>
      <c r="B243" s="2545"/>
      <c r="C243" s="2596"/>
      <c r="D243" s="2636"/>
      <c r="E243" s="2673"/>
      <c r="F243" s="2578"/>
      <c r="G243" s="2578"/>
      <c r="H243" s="2578"/>
      <c r="I243" s="2627"/>
      <c r="J243" s="2627"/>
      <c r="K243" s="2627"/>
      <c r="L243" s="2627"/>
      <c r="M243" s="2578"/>
      <c r="N243" s="2587"/>
      <c r="O243" s="2664"/>
      <c r="P243" s="2655"/>
      <c r="Q243" s="2655"/>
      <c r="R243" s="2655"/>
      <c r="S243" s="2657"/>
      <c r="T243" s="2442"/>
      <c r="U243" s="25"/>
      <c r="V243" s="137" t="s">
        <v>757</v>
      </c>
      <c r="W243" s="73" t="s">
        <v>758</v>
      </c>
      <c r="X243" s="34">
        <v>2</v>
      </c>
      <c r="Y243" s="1152" t="s">
        <v>264</v>
      </c>
      <c r="Z243" s="22">
        <v>4</v>
      </c>
      <c r="AA243" s="23">
        <f t="shared" si="44"/>
        <v>8</v>
      </c>
      <c r="AB243" s="23">
        <f t="shared" si="45"/>
        <v>8.9600000000000009</v>
      </c>
      <c r="AC243" s="29" t="s">
        <v>80</v>
      </c>
      <c r="AD243" s="35"/>
      <c r="AE243" s="35" t="s">
        <v>52</v>
      </c>
      <c r="AF243" s="38"/>
      <c r="AG243" s="2520"/>
    </row>
    <row r="244" spans="1:33" s="19" customFormat="1" ht="33.950000000000003" customHeight="1" x14ac:dyDescent="0.25">
      <c r="A244" s="2670"/>
      <c r="B244" s="2545"/>
      <c r="C244" s="2596"/>
      <c r="D244" s="2636"/>
      <c r="E244" s="2673"/>
      <c r="F244" s="2578"/>
      <c r="G244" s="2578"/>
      <c r="H244" s="2578"/>
      <c r="I244" s="2627"/>
      <c r="J244" s="2627"/>
      <c r="K244" s="2627"/>
      <c r="L244" s="2627"/>
      <c r="M244" s="2578"/>
      <c r="N244" s="2587"/>
      <c r="O244" s="2664"/>
      <c r="P244" s="2655"/>
      <c r="Q244" s="2655"/>
      <c r="R244" s="2655"/>
      <c r="S244" s="2657"/>
      <c r="T244" s="2442"/>
      <c r="U244" s="25" t="s">
        <v>65</v>
      </c>
      <c r="V244" s="400"/>
      <c r="W244" s="78" t="s">
        <v>66</v>
      </c>
      <c r="X244" s="400"/>
      <c r="Y244" s="400"/>
      <c r="Z244" s="400"/>
      <c r="AA244" s="400"/>
      <c r="AB244" s="23"/>
      <c r="AC244" s="29">
        <f>SUM(AB245:AB245)</f>
        <v>20.16</v>
      </c>
      <c r="AD244" s="35"/>
      <c r="AE244" s="38"/>
      <c r="AF244" s="38"/>
      <c r="AG244" s="2520"/>
    </row>
    <row r="245" spans="1:33" s="19" customFormat="1" ht="21.75" customHeight="1" x14ac:dyDescent="0.25">
      <c r="A245" s="2670"/>
      <c r="B245" s="2546"/>
      <c r="C245" s="2630"/>
      <c r="D245" s="2637"/>
      <c r="E245" s="2674"/>
      <c r="F245" s="2614"/>
      <c r="G245" s="2614"/>
      <c r="H245" s="2614"/>
      <c r="I245" s="2628"/>
      <c r="J245" s="2628"/>
      <c r="K245" s="2628"/>
      <c r="L245" s="2628"/>
      <c r="M245" s="2614"/>
      <c r="N245" s="2616"/>
      <c r="O245" s="2665"/>
      <c r="P245" s="2656"/>
      <c r="Q245" s="2656"/>
      <c r="R245" s="2656"/>
      <c r="S245" s="2658"/>
      <c r="T245" s="2443"/>
      <c r="U245" s="454"/>
      <c r="V245" s="60" t="s">
        <v>47</v>
      </c>
      <c r="W245" s="1156" t="s">
        <v>127</v>
      </c>
      <c r="X245" s="61">
        <v>2</v>
      </c>
      <c r="Y245" s="1152" t="s">
        <v>264</v>
      </c>
      <c r="Z245" s="62">
        <v>9</v>
      </c>
      <c r="AA245" s="44">
        <f t="shared" ref="AA245" si="46">+X245*Z245</f>
        <v>18</v>
      </c>
      <c r="AB245" s="44">
        <f t="shared" ref="AB245" si="47">+AA245*0.12+AA245</f>
        <v>20.16</v>
      </c>
      <c r="AC245" s="63" t="s">
        <v>80</v>
      </c>
      <c r="AD245" s="64"/>
      <c r="AE245" s="47"/>
      <c r="AF245" s="47" t="s">
        <v>52</v>
      </c>
      <c r="AG245" s="2521"/>
    </row>
    <row r="246" spans="1:33" s="19" customFormat="1" ht="105.75" customHeight="1" x14ac:dyDescent="0.25">
      <c r="A246" s="2671"/>
      <c r="B246" s="113" t="s">
        <v>44</v>
      </c>
      <c r="C246" s="114" t="s">
        <v>45</v>
      </c>
      <c r="D246" s="115" t="s">
        <v>87</v>
      </c>
      <c r="E246" s="116" t="s">
        <v>47</v>
      </c>
      <c r="F246" s="117" t="s">
        <v>190</v>
      </c>
      <c r="G246" s="117" t="s">
        <v>96</v>
      </c>
      <c r="H246" s="117" t="s">
        <v>191</v>
      </c>
      <c r="I246" s="118">
        <v>1</v>
      </c>
      <c r="J246" s="118">
        <v>2</v>
      </c>
      <c r="K246" s="119">
        <v>2</v>
      </c>
      <c r="L246" s="119">
        <v>1</v>
      </c>
      <c r="M246" s="117" t="s">
        <v>192</v>
      </c>
      <c r="N246" s="120" t="s">
        <v>1312</v>
      </c>
      <c r="O246" s="436">
        <v>0</v>
      </c>
      <c r="P246" s="121">
        <v>0</v>
      </c>
      <c r="Q246" s="121">
        <v>0</v>
      </c>
      <c r="R246" s="121">
        <v>0</v>
      </c>
      <c r="S246" s="122">
        <f>+SUM(O246:Q246)</f>
        <v>0</v>
      </c>
      <c r="T246" s="117" t="s">
        <v>1362</v>
      </c>
      <c r="U246" s="1203"/>
      <c r="V246" s="1204"/>
      <c r="W246" s="1205"/>
      <c r="X246" s="1204"/>
      <c r="Y246" s="1204"/>
      <c r="Z246" s="1204"/>
      <c r="AA246" s="1204"/>
      <c r="AB246" s="128"/>
      <c r="AC246" s="129"/>
      <c r="AD246" s="126"/>
      <c r="AE246" s="130"/>
      <c r="AF246" s="130"/>
      <c r="AG246" s="135"/>
    </row>
    <row r="247" spans="1:33" s="19" customFormat="1" ht="91.5" customHeight="1" x14ac:dyDescent="0.25">
      <c r="A247" s="2761" t="s">
        <v>140</v>
      </c>
      <c r="B247" s="2550" t="s">
        <v>44</v>
      </c>
      <c r="C247" s="2500" t="s">
        <v>45</v>
      </c>
      <c r="D247" s="2471" t="s">
        <v>87</v>
      </c>
      <c r="E247" s="2650" t="s">
        <v>47</v>
      </c>
      <c r="F247" s="2441" t="s">
        <v>861</v>
      </c>
      <c r="G247" s="2441" t="s">
        <v>136</v>
      </c>
      <c r="H247" s="2441" t="s">
        <v>840</v>
      </c>
      <c r="I247" s="2477">
        <v>1</v>
      </c>
      <c r="J247" s="2477">
        <v>5</v>
      </c>
      <c r="K247" s="2447">
        <v>2</v>
      </c>
      <c r="L247" s="2447">
        <v>2</v>
      </c>
      <c r="M247" s="2441" t="s">
        <v>1283</v>
      </c>
      <c r="N247" s="2450" t="s">
        <v>193</v>
      </c>
      <c r="O247" s="2494">
        <v>0</v>
      </c>
      <c r="P247" s="2496">
        <v>0</v>
      </c>
      <c r="Q247" s="2496">
        <f>AC247</f>
        <v>1679.7536</v>
      </c>
      <c r="R247" s="2496">
        <v>0</v>
      </c>
      <c r="S247" s="2498">
        <f>+SUM(O247:Q248)</f>
        <v>1679.7536</v>
      </c>
      <c r="T247" s="2441" t="s">
        <v>1363</v>
      </c>
      <c r="U247" s="30" t="s">
        <v>741</v>
      </c>
      <c r="V247" s="402"/>
      <c r="W247" s="136" t="s">
        <v>82</v>
      </c>
      <c r="X247" s="402"/>
      <c r="Y247" s="402"/>
      <c r="Z247" s="402"/>
      <c r="AA247" s="402"/>
      <c r="AB247" s="16"/>
      <c r="AC247" s="133">
        <f>SUM(AB248)</f>
        <v>1679.7536</v>
      </c>
      <c r="AD247" s="28"/>
      <c r="AE247" s="134"/>
      <c r="AF247" s="134"/>
      <c r="AG247" s="2538"/>
    </row>
    <row r="248" spans="1:33" s="19" customFormat="1" ht="91.5" customHeight="1" thickBot="1" x14ac:dyDescent="0.3">
      <c r="A248" s="2561"/>
      <c r="B248" s="2551"/>
      <c r="C248" s="2501"/>
      <c r="D248" s="2615"/>
      <c r="E248" s="2651"/>
      <c r="F248" s="2502"/>
      <c r="G248" s="2502"/>
      <c r="H248" s="2502"/>
      <c r="I248" s="2653"/>
      <c r="J248" s="2653"/>
      <c r="K248" s="2654"/>
      <c r="L248" s="2654"/>
      <c r="M248" s="2502"/>
      <c r="N248" s="2509"/>
      <c r="O248" s="2495"/>
      <c r="P248" s="2497"/>
      <c r="Q248" s="2497"/>
      <c r="R248" s="2497"/>
      <c r="S248" s="2499"/>
      <c r="T248" s="2502"/>
      <c r="U248" s="456"/>
      <c r="V248" s="372" t="s">
        <v>47</v>
      </c>
      <c r="W248" s="1149" t="s">
        <v>909</v>
      </c>
      <c r="X248" s="167">
        <v>2</v>
      </c>
      <c r="Y248" s="1153" t="s">
        <v>264</v>
      </c>
      <c r="Z248" s="418">
        <v>749.89</v>
      </c>
      <c r="AA248" s="153">
        <f t="shared" ref="AA248" si="48">+X248*Z248</f>
        <v>1499.78</v>
      </c>
      <c r="AB248" s="153">
        <f t="shared" ref="AB248" si="49">+AA248*0.12+AA248</f>
        <v>1679.7536</v>
      </c>
      <c r="AC248" s="154" t="s">
        <v>80</v>
      </c>
      <c r="AD248" s="151"/>
      <c r="AE248" s="155"/>
      <c r="AF248" s="155" t="s">
        <v>52</v>
      </c>
      <c r="AG248" s="2539"/>
    </row>
    <row r="249" spans="1:33" s="84" customFormat="1" ht="22.5" customHeight="1" thickBot="1" x14ac:dyDescent="0.3">
      <c r="A249" s="2562"/>
      <c r="B249" s="2638" t="s">
        <v>137</v>
      </c>
      <c r="C249" s="2638"/>
      <c r="D249" s="2638"/>
      <c r="E249" s="2638"/>
      <c r="F249" s="2638"/>
      <c r="G249" s="2638"/>
      <c r="H249" s="2638"/>
      <c r="I249" s="2638"/>
      <c r="J249" s="2638"/>
      <c r="K249" s="2638"/>
      <c r="L249" s="2638"/>
      <c r="M249" s="2638"/>
      <c r="N249" s="156" t="s">
        <v>138</v>
      </c>
      <c r="O249" s="169">
        <f>SUM(O97:O248)</f>
        <v>9330.1659199999995</v>
      </c>
      <c r="P249" s="170">
        <f>SUM(P97:P248)</f>
        <v>0</v>
      </c>
      <c r="Q249" s="170">
        <f>SUM(Q97:Q248)</f>
        <v>4537.9935999999998</v>
      </c>
      <c r="R249" s="170">
        <f>SUM(R97:R248)</f>
        <v>0</v>
      </c>
      <c r="S249" s="170">
        <f>SUM(S97:S248)</f>
        <v>13868.159519999999</v>
      </c>
      <c r="T249" s="157"/>
      <c r="U249" s="475" t="s">
        <v>139</v>
      </c>
      <c r="V249" s="404"/>
      <c r="W249" s="404"/>
      <c r="X249" s="404"/>
      <c r="Y249" s="404"/>
      <c r="Z249" s="404"/>
      <c r="AA249" s="404"/>
      <c r="AB249" s="405" t="s">
        <v>138</v>
      </c>
      <c r="AC249" s="158">
        <f>SUM(AC97:AC248)</f>
        <v>13868.159519999999</v>
      </c>
      <c r="AD249" s="2639"/>
      <c r="AE249" s="2640"/>
      <c r="AF249" s="2640"/>
      <c r="AG249" s="2641"/>
    </row>
    <row r="250" spans="1:33" s="19" customFormat="1" ht="57" customHeight="1" x14ac:dyDescent="0.25">
      <c r="A250" s="2712" t="s">
        <v>194</v>
      </c>
      <c r="B250" s="1135" t="s">
        <v>44</v>
      </c>
      <c r="C250" s="1136" t="s">
        <v>45</v>
      </c>
      <c r="D250" s="1132" t="s">
        <v>87</v>
      </c>
      <c r="E250" s="1140" t="s">
        <v>47</v>
      </c>
      <c r="F250" s="1132" t="s">
        <v>862</v>
      </c>
      <c r="G250" s="1132" t="s">
        <v>195</v>
      </c>
      <c r="H250" s="1132" t="s">
        <v>841</v>
      </c>
      <c r="I250" s="1141">
        <v>12</v>
      </c>
      <c r="J250" s="1141">
        <v>12</v>
      </c>
      <c r="K250" s="1137">
        <v>24</v>
      </c>
      <c r="L250" s="1137">
        <v>24</v>
      </c>
      <c r="M250" s="1132" t="s">
        <v>887</v>
      </c>
      <c r="N250" s="1138" t="s">
        <v>1313</v>
      </c>
      <c r="O250" s="1143">
        <f>AC250</f>
        <v>0</v>
      </c>
      <c r="P250" s="1144">
        <v>0</v>
      </c>
      <c r="Q250" s="1144">
        <v>0</v>
      </c>
      <c r="R250" s="1144">
        <v>0</v>
      </c>
      <c r="S250" s="1145">
        <f>+SUM(O250:Q250)</f>
        <v>0</v>
      </c>
      <c r="T250" s="1132" t="s">
        <v>196</v>
      </c>
      <c r="U250" s="85"/>
      <c r="V250" s="427"/>
      <c r="W250" s="442"/>
      <c r="X250" s="424"/>
      <c r="Y250" s="267"/>
      <c r="Z250" s="425"/>
      <c r="AA250" s="90"/>
      <c r="AB250" s="90"/>
      <c r="AC250" s="406"/>
      <c r="AD250" s="267"/>
      <c r="AE250" s="268"/>
      <c r="AF250" s="92"/>
      <c r="AG250" s="1139"/>
    </row>
    <row r="251" spans="1:33" s="19" customFormat="1" ht="18" customHeight="1" x14ac:dyDescent="0.25">
      <c r="A251" s="2670"/>
      <c r="B251" s="2632" t="s">
        <v>44</v>
      </c>
      <c r="C251" s="2633" t="s">
        <v>45</v>
      </c>
      <c r="D251" s="2426" t="s">
        <v>87</v>
      </c>
      <c r="E251" s="2652" t="s">
        <v>47</v>
      </c>
      <c r="F251" s="2426" t="s">
        <v>197</v>
      </c>
      <c r="G251" s="2426" t="s">
        <v>198</v>
      </c>
      <c r="H251" s="2426" t="s">
        <v>199</v>
      </c>
      <c r="I251" s="2580">
        <v>300</v>
      </c>
      <c r="J251" s="2649">
        <v>300</v>
      </c>
      <c r="K251" s="2631">
        <v>24</v>
      </c>
      <c r="L251" s="2631">
        <v>24</v>
      </c>
      <c r="M251" s="2426" t="s">
        <v>200</v>
      </c>
      <c r="N251" s="2463" t="s">
        <v>1314</v>
      </c>
      <c r="O251" s="2642">
        <f>AC251</f>
        <v>515.072</v>
      </c>
      <c r="P251" s="2644">
        <v>0</v>
      </c>
      <c r="Q251" s="2644">
        <v>0</v>
      </c>
      <c r="R251" s="2644">
        <v>0</v>
      </c>
      <c r="S251" s="2646">
        <f>+SUM(O251:Q258)</f>
        <v>515.072</v>
      </c>
      <c r="T251" s="2426" t="s">
        <v>196</v>
      </c>
      <c r="U251" s="48" t="s">
        <v>64</v>
      </c>
      <c r="V251" s="446"/>
      <c r="W251" s="139" t="s">
        <v>105</v>
      </c>
      <c r="X251" s="403"/>
      <c r="Y251" s="403"/>
      <c r="Z251" s="403"/>
      <c r="AA251" s="403"/>
      <c r="AB251" s="53"/>
      <c r="AC251" s="54">
        <f>SUM(AB252:AB258)</f>
        <v>515.072</v>
      </c>
      <c r="AD251" s="51"/>
      <c r="AE251" s="55"/>
      <c r="AF251" s="55"/>
      <c r="AG251" s="2444"/>
    </row>
    <row r="252" spans="1:33" s="19" customFormat="1" ht="18" customHeight="1" x14ac:dyDescent="0.25">
      <c r="A252" s="2670"/>
      <c r="B252" s="2545"/>
      <c r="C252" s="2548"/>
      <c r="D252" s="2442"/>
      <c r="E252" s="2555"/>
      <c r="F252" s="2442"/>
      <c r="G252" s="2442"/>
      <c r="H252" s="2442"/>
      <c r="I252" s="2581"/>
      <c r="J252" s="2558"/>
      <c r="K252" s="2517"/>
      <c r="L252" s="2517"/>
      <c r="M252" s="2442"/>
      <c r="N252" s="2451"/>
      <c r="O252" s="2618"/>
      <c r="P252" s="2621"/>
      <c r="Q252" s="2621"/>
      <c r="R252" s="2621"/>
      <c r="S252" s="2612"/>
      <c r="T252" s="2442"/>
      <c r="U252" s="25"/>
      <c r="V252" s="471" t="s">
        <v>772</v>
      </c>
      <c r="W252" s="1148" t="s">
        <v>114</v>
      </c>
      <c r="X252" s="39">
        <v>30</v>
      </c>
      <c r="Y252" s="36" t="s">
        <v>264</v>
      </c>
      <c r="Z252" s="23">
        <v>3.1</v>
      </c>
      <c r="AA252" s="23">
        <f>Z252*X252</f>
        <v>93</v>
      </c>
      <c r="AB252" s="23">
        <f>((AA252*0)+AA252)</f>
        <v>93</v>
      </c>
      <c r="AC252" s="29" t="s">
        <v>83</v>
      </c>
      <c r="AD252" s="35"/>
      <c r="AE252" s="35" t="s">
        <v>52</v>
      </c>
      <c r="AF252" s="38"/>
      <c r="AG252" s="2445"/>
    </row>
    <row r="253" spans="1:33" s="19" customFormat="1" ht="18" customHeight="1" x14ac:dyDescent="0.25">
      <c r="A253" s="2670"/>
      <c r="B253" s="2545"/>
      <c r="C253" s="2548"/>
      <c r="D253" s="2442"/>
      <c r="E253" s="2555"/>
      <c r="F253" s="2442"/>
      <c r="G253" s="2442"/>
      <c r="H253" s="2442"/>
      <c r="I253" s="2581"/>
      <c r="J253" s="2558"/>
      <c r="K253" s="2517"/>
      <c r="L253" s="2517"/>
      <c r="M253" s="2442"/>
      <c r="N253" s="2451"/>
      <c r="O253" s="2618"/>
      <c r="P253" s="2621"/>
      <c r="Q253" s="2621"/>
      <c r="R253" s="2621"/>
      <c r="S253" s="2612"/>
      <c r="T253" s="2442"/>
      <c r="U253" s="25"/>
      <c r="V253" s="471" t="s">
        <v>771</v>
      </c>
      <c r="W253" s="1148" t="s">
        <v>113</v>
      </c>
      <c r="X253" s="39">
        <v>5</v>
      </c>
      <c r="Y253" s="36" t="s">
        <v>264</v>
      </c>
      <c r="Z253" s="23">
        <v>0.26</v>
      </c>
      <c r="AA253" s="23">
        <f>Z253*X253</f>
        <v>1.3</v>
      </c>
      <c r="AB253" s="23">
        <f>((AA253*0.12)+AA253)</f>
        <v>1.456</v>
      </c>
      <c r="AC253" s="29" t="s">
        <v>83</v>
      </c>
      <c r="AD253" s="35"/>
      <c r="AE253" s="35" t="s">
        <v>52</v>
      </c>
      <c r="AF253" s="38"/>
      <c r="AG253" s="2445"/>
    </row>
    <row r="254" spans="1:33" s="19" customFormat="1" ht="18" customHeight="1" x14ac:dyDescent="0.25">
      <c r="A254" s="2670"/>
      <c r="B254" s="2545"/>
      <c r="C254" s="2548"/>
      <c r="D254" s="2442"/>
      <c r="E254" s="2555"/>
      <c r="F254" s="2442"/>
      <c r="G254" s="2442"/>
      <c r="H254" s="2442"/>
      <c r="I254" s="2581"/>
      <c r="J254" s="2558"/>
      <c r="K254" s="2517"/>
      <c r="L254" s="2517"/>
      <c r="M254" s="2442"/>
      <c r="N254" s="2451"/>
      <c r="O254" s="2618"/>
      <c r="P254" s="2621"/>
      <c r="Q254" s="2621"/>
      <c r="R254" s="2621"/>
      <c r="S254" s="2612"/>
      <c r="T254" s="2442"/>
      <c r="U254" s="25"/>
      <c r="V254" s="471" t="s">
        <v>769</v>
      </c>
      <c r="W254" s="1148" t="s">
        <v>111</v>
      </c>
      <c r="X254" s="39">
        <v>5</v>
      </c>
      <c r="Y254" s="36" t="s">
        <v>264</v>
      </c>
      <c r="Z254" s="23">
        <v>0.71</v>
      </c>
      <c r="AA254" s="23">
        <f>Z254*X254</f>
        <v>3.55</v>
      </c>
      <c r="AB254" s="23">
        <f>((AA254*0.12)+AA254)</f>
        <v>3.976</v>
      </c>
      <c r="AC254" s="29" t="s">
        <v>83</v>
      </c>
      <c r="AD254" s="35"/>
      <c r="AE254" s="35" t="s">
        <v>52</v>
      </c>
      <c r="AF254" s="38"/>
      <c r="AG254" s="2445"/>
    </row>
    <row r="255" spans="1:33" s="19" customFormat="1" ht="18" customHeight="1" x14ac:dyDescent="0.25">
      <c r="A255" s="2670"/>
      <c r="B255" s="2545"/>
      <c r="C255" s="2548"/>
      <c r="D255" s="2442"/>
      <c r="E255" s="2555"/>
      <c r="F255" s="2442"/>
      <c r="G255" s="2442"/>
      <c r="H255" s="2442"/>
      <c r="I255" s="2581"/>
      <c r="J255" s="2558"/>
      <c r="K255" s="2517"/>
      <c r="L255" s="2517"/>
      <c r="M255" s="2442"/>
      <c r="N255" s="2451"/>
      <c r="O255" s="2618"/>
      <c r="P255" s="2621"/>
      <c r="Q255" s="2621"/>
      <c r="R255" s="2621"/>
      <c r="S255" s="2612"/>
      <c r="T255" s="2442"/>
      <c r="U255" s="25"/>
      <c r="V255" s="471" t="s">
        <v>791</v>
      </c>
      <c r="W255" s="1148" t="s">
        <v>818</v>
      </c>
      <c r="X255" s="39">
        <v>100</v>
      </c>
      <c r="Y255" s="36" t="s">
        <v>264</v>
      </c>
      <c r="Z255" s="23">
        <v>1.3</v>
      </c>
      <c r="AA255" s="23">
        <f t="shared" ref="AA255:AA257" si="50">Z255*X255</f>
        <v>130</v>
      </c>
      <c r="AB255" s="23">
        <f t="shared" ref="AB255:AB257" si="51">((AA255*0.12)+AA255)</f>
        <v>145.6</v>
      </c>
      <c r="AC255" s="29" t="s">
        <v>83</v>
      </c>
      <c r="AD255" s="35"/>
      <c r="AE255" s="35" t="s">
        <v>52</v>
      </c>
      <c r="AF255" s="38"/>
      <c r="AG255" s="2445"/>
    </row>
    <row r="256" spans="1:33" s="19" customFormat="1" ht="33.950000000000003" customHeight="1" x14ac:dyDescent="0.25">
      <c r="A256" s="2670"/>
      <c r="B256" s="2545"/>
      <c r="C256" s="2548"/>
      <c r="D256" s="2442"/>
      <c r="E256" s="2555"/>
      <c r="F256" s="2442"/>
      <c r="G256" s="2442"/>
      <c r="H256" s="2442"/>
      <c r="I256" s="2581"/>
      <c r="J256" s="2558"/>
      <c r="K256" s="2517"/>
      <c r="L256" s="2517"/>
      <c r="M256" s="2442"/>
      <c r="N256" s="2451"/>
      <c r="O256" s="2618"/>
      <c r="P256" s="2621"/>
      <c r="Q256" s="2621"/>
      <c r="R256" s="2621"/>
      <c r="S256" s="2612"/>
      <c r="T256" s="2442"/>
      <c r="U256" s="25"/>
      <c r="V256" s="471" t="s">
        <v>792</v>
      </c>
      <c r="W256" s="1148" t="s">
        <v>819</v>
      </c>
      <c r="X256" s="39">
        <v>200</v>
      </c>
      <c r="Y256" s="36" t="s">
        <v>264</v>
      </c>
      <c r="Z256" s="23">
        <v>0.66</v>
      </c>
      <c r="AA256" s="23">
        <f t="shared" si="50"/>
        <v>132</v>
      </c>
      <c r="AB256" s="23">
        <f t="shared" si="51"/>
        <v>147.84</v>
      </c>
      <c r="AC256" s="29" t="s">
        <v>83</v>
      </c>
      <c r="AD256" s="35"/>
      <c r="AE256" s="35" t="s">
        <v>52</v>
      </c>
      <c r="AF256" s="38"/>
      <c r="AG256" s="2445"/>
    </row>
    <row r="257" spans="1:33" s="19" customFormat="1" ht="33.950000000000003" customHeight="1" x14ac:dyDescent="0.25">
      <c r="A257" s="2670"/>
      <c r="B257" s="2545"/>
      <c r="C257" s="2548"/>
      <c r="D257" s="2442"/>
      <c r="E257" s="2555"/>
      <c r="F257" s="2442"/>
      <c r="G257" s="2442"/>
      <c r="H257" s="2442"/>
      <c r="I257" s="2581"/>
      <c r="J257" s="2558"/>
      <c r="K257" s="2517"/>
      <c r="L257" s="2517"/>
      <c r="M257" s="2442"/>
      <c r="N257" s="2451"/>
      <c r="O257" s="2618"/>
      <c r="P257" s="2621"/>
      <c r="Q257" s="2621"/>
      <c r="R257" s="2621"/>
      <c r="S257" s="2612"/>
      <c r="T257" s="2442"/>
      <c r="U257" s="25"/>
      <c r="V257" s="471" t="s">
        <v>793</v>
      </c>
      <c r="W257" s="1148" t="s">
        <v>794</v>
      </c>
      <c r="X257" s="39">
        <v>500</v>
      </c>
      <c r="Y257" s="36" t="s">
        <v>264</v>
      </c>
      <c r="Z257" s="23">
        <v>0.1</v>
      </c>
      <c r="AA257" s="23">
        <f t="shared" si="50"/>
        <v>50</v>
      </c>
      <c r="AB257" s="23">
        <f t="shared" si="51"/>
        <v>56</v>
      </c>
      <c r="AC257" s="29" t="s">
        <v>83</v>
      </c>
      <c r="AD257" s="35"/>
      <c r="AE257" s="35" t="s">
        <v>52</v>
      </c>
      <c r="AF257" s="38"/>
      <c r="AG257" s="2445"/>
    </row>
    <row r="258" spans="1:33" s="19" customFormat="1" ht="18" customHeight="1" x14ac:dyDescent="0.25">
      <c r="A258" s="2670"/>
      <c r="B258" s="2552"/>
      <c r="C258" s="2553"/>
      <c r="D258" s="2427"/>
      <c r="E258" s="2556"/>
      <c r="F258" s="2427"/>
      <c r="G258" s="2427"/>
      <c r="H258" s="2427"/>
      <c r="I258" s="2648"/>
      <c r="J258" s="2559"/>
      <c r="K258" s="2560"/>
      <c r="L258" s="2560"/>
      <c r="M258" s="2427"/>
      <c r="N258" s="2464"/>
      <c r="O258" s="2643"/>
      <c r="P258" s="2645"/>
      <c r="Q258" s="2645"/>
      <c r="R258" s="2645"/>
      <c r="S258" s="2647"/>
      <c r="T258" s="2427"/>
      <c r="U258" s="453"/>
      <c r="V258" s="1155" t="s">
        <v>47</v>
      </c>
      <c r="W258" s="1154" t="s">
        <v>799</v>
      </c>
      <c r="X258" s="163">
        <v>10</v>
      </c>
      <c r="Y258" s="164" t="s">
        <v>264</v>
      </c>
      <c r="Z258" s="109">
        <v>6</v>
      </c>
      <c r="AA258" s="109">
        <f>Z258*X258</f>
        <v>60</v>
      </c>
      <c r="AB258" s="109">
        <f>((AA258*0.12)+AA258)</f>
        <v>67.2</v>
      </c>
      <c r="AC258" s="110" t="s">
        <v>80</v>
      </c>
      <c r="AD258" s="111"/>
      <c r="AE258" s="111" t="s">
        <v>52</v>
      </c>
      <c r="AF258" s="112"/>
      <c r="AG258" s="2446"/>
    </row>
    <row r="259" spans="1:33" s="19" customFormat="1" ht="39" customHeight="1" x14ac:dyDescent="0.25">
      <c r="A259" s="2670"/>
      <c r="B259" s="2550" t="s">
        <v>44</v>
      </c>
      <c r="C259" s="2500" t="s">
        <v>45</v>
      </c>
      <c r="D259" s="2471" t="s">
        <v>46</v>
      </c>
      <c r="E259" s="2503" t="s">
        <v>47</v>
      </c>
      <c r="F259" s="2441" t="s">
        <v>888</v>
      </c>
      <c r="G259" s="2441" t="s">
        <v>201</v>
      </c>
      <c r="H259" s="2441" t="s">
        <v>842</v>
      </c>
      <c r="I259" s="2477">
        <v>20</v>
      </c>
      <c r="J259" s="2477">
        <v>20</v>
      </c>
      <c r="K259" s="2447">
        <v>24</v>
      </c>
      <c r="L259" s="2447">
        <v>24</v>
      </c>
      <c r="M259" s="2441" t="s">
        <v>889</v>
      </c>
      <c r="N259" s="2450" t="s">
        <v>1315</v>
      </c>
      <c r="O259" s="2617">
        <f>AC259</f>
        <v>20.16</v>
      </c>
      <c r="P259" s="2620">
        <v>0</v>
      </c>
      <c r="Q259" s="2620">
        <v>0</v>
      </c>
      <c r="R259" s="2620">
        <v>0</v>
      </c>
      <c r="S259" s="2611">
        <f>+SUM(O259:Q260)</f>
        <v>20.16</v>
      </c>
      <c r="T259" s="2441" t="s">
        <v>196</v>
      </c>
      <c r="U259" s="30" t="s">
        <v>65</v>
      </c>
      <c r="V259" s="447"/>
      <c r="W259" s="136" t="s">
        <v>66</v>
      </c>
      <c r="X259" s="402"/>
      <c r="Y259" s="402"/>
      <c r="Z259" s="402"/>
      <c r="AA259" s="402"/>
      <c r="AB259" s="16"/>
      <c r="AC259" s="133">
        <f>SUM(AB260:AB260)</f>
        <v>20.16</v>
      </c>
      <c r="AD259" s="28"/>
      <c r="AE259" s="134"/>
      <c r="AF259" s="134"/>
      <c r="AG259" s="2538"/>
    </row>
    <row r="260" spans="1:33" s="19" customFormat="1" ht="39" customHeight="1" x14ac:dyDescent="0.25">
      <c r="A260" s="2670"/>
      <c r="B260" s="2546"/>
      <c r="C260" s="2549"/>
      <c r="D260" s="2473"/>
      <c r="E260" s="2603"/>
      <c r="F260" s="2443"/>
      <c r="G260" s="2443"/>
      <c r="H260" s="2443"/>
      <c r="I260" s="2479"/>
      <c r="J260" s="2479"/>
      <c r="K260" s="2449"/>
      <c r="L260" s="2449"/>
      <c r="M260" s="2443"/>
      <c r="N260" s="2452"/>
      <c r="O260" s="2619"/>
      <c r="P260" s="2622"/>
      <c r="Q260" s="2622"/>
      <c r="R260" s="2622"/>
      <c r="S260" s="2613"/>
      <c r="T260" s="2443"/>
      <c r="U260" s="454"/>
      <c r="V260" s="1157" t="s">
        <v>47</v>
      </c>
      <c r="W260" s="1156" t="s">
        <v>127</v>
      </c>
      <c r="X260" s="42">
        <v>2</v>
      </c>
      <c r="Y260" s="43" t="s">
        <v>264</v>
      </c>
      <c r="Z260" s="44">
        <v>9</v>
      </c>
      <c r="AA260" s="44">
        <f>X260*Z260</f>
        <v>18</v>
      </c>
      <c r="AB260" s="44">
        <f>AA260+(AA260*0.12)</f>
        <v>20.16</v>
      </c>
      <c r="AC260" s="63"/>
      <c r="AD260" s="64"/>
      <c r="AE260" s="47"/>
      <c r="AF260" s="47" t="s">
        <v>52</v>
      </c>
      <c r="AG260" s="2521"/>
    </row>
    <row r="261" spans="1:33" ht="81" customHeight="1" x14ac:dyDescent="0.25">
      <c r="A261" s="2670"/>
      <c r="B261" s="113" t="s">
        <v>44</v>
      </c>
      <c r="C261" s="114" t="s">
        <v>45</v>
      </c>
      <c r="D261" s="115" t="s">
        <v>87</v>
      </c>
      <c r="E261" s="141" t="s">
        <v>47</v>
      </c>
      <c r="F261" s="117" t="s">
        <v>863</v>
      </c>
      <c r="G261" s="117" t="s">
        <v>854</v>
      </c>
      <c r="H261" s="117" t="s">
        <v>843</v>
      </c>
      <c r="I261" s="118">
        <v>500</v>
      </c>
      <c r="J261" s="118">
        <v>500</v>
      </c>
      <c r="K261" s="119">
        <v>24</v>
      </c>
      <c r="L261" s="119">
        <v>24</v>
      </c>
      <c r="M261" s="117" t="s">
        <v>890</v>
      </c>
      <c r="N261" s="120" t="s">
        <v>1316</v>
      </c>
      <c r="O261" s="461">
        <v>0</v>
      </c>
      <c r="P261" s="462">
        <v>0</v>
      </c>
      <c r="Q261" s="462">
        <v>0</v>
      </c>
      <c r="R261" s="462">
        <v>0</v>
      </c>
      <c r="S261" s="463">
        <f>+SUM(O261:Q261)</f>
        <v>0</v>
      </c>
      <c r="T261" s="117" t="s">
        <v>196</v>
      </c>
      <c r="U261" s="455"/>
      <c r="V261" s="448"/>
      <c r="W261" s="441"/>
      <c r="X261" s="430"/>
      <c r="Y261" s="430"/>
      <c r="Z261" s="430"/>
      <c r="AA261" s="430"/>
      <c r="AB261" s="128"/>
      <c r="AC261" s="129"/>
      <c r="AD261" s="126"/>
      <c r="AE261" s="130"/>
      <c r="AF261" s="130"/>
      <c r="AG261" s="135"/>
    </row>
    <row r="262" spans="1:33" s="19" customFormat="1" ht="18" customHeight="1" x14ac:dyDescent="0.25">
      <c r="A262" s="2670"/>
      <c r="B262" s="2592" t="s">
        <v>44</v>
      </c>
      <c r="C262" s="2595" t="s">
        <v>45</v>
      </c>
      <c r="D262" s="2635" t="s">
        <v>202</v>
      </c>
      <c r="E262" s="2598" t="s">
        <v>47</v>
      </c>
      <c r="F262" s="2577" t="s">
        <v>203</v>
      </c>
      <c r="G262" s="2577" t="s">
        <v>204</v>
      </c>
      <c r="H262" s="2577" t="s">
        <v>844</v>
      </c>
      <c r="I262" s="2623">
        <v>600</v>
      </c>
      <c r="J262" s="2623">
        <v>600</v>
      </c>
      <c r="K262" s="2626">
        <v>24</v>
      </c>
      <c r="L262" s="2626">
        <v>24</v>
      </c>
      <c r="M262" s="2577" t="s">
        <v>205</v>
      </c>
      <c r="N262" s="2586" t="s">
        <v>206</v>
      </c>
      <c r="O262" s="2617">
        <f>AC262</f>
        <v>25.894400000000001</v>
      </c>
      <c r="P262" s="2620">
        <v>0</v>
      </c>
      <c r="Q262" s="2620">
        <v>0</v>
      </c>
      <c r="R262" s="2620">
        <v>0</v>
      </c>
      <c r="S262" s="2611">
        <f>+SUM(O262:Q269)</f>
        <v>25.894400000000001</v>
      </c>
      <c r="T262" s="2577" t="s">
        <v>196</v>
      </c>
      <c r="U262" s="30" t="s">
        <v>64</v>
      </c>
      <c r="V262" s="447"/>
      <c r="W262" s="136" t="s">
        <v>105</v>
      </c>
      <c r="X262" s="402"/>
      <c r="Y262" s="402"/>
      <c r="Z262" s="402"/>
      <c r="AA262" s="402"/>
      <c r="AB262" s="16"/>
      <c r="AC262" s="133">
        <f>SUM(AB263:AB269)</f>
        <v>25.894400000000001</v>
      </c>
      <c r="AD262" s="28"/>
      <c r="AE262" s="134"/>
      <c r="AF262" s="134"/>
      <c r="AG262" s="2444" t="s">
        <v>207</v>
      </c>
    </row>
    <row r="263" spans="1:33" s="19" customFormat="1" ht="18" customHeight="1" x14ac:dyDescent="0.25">
      <c r="A263" s="2671"/>
      <c r="B263" s="2593"/>
      <c r="C263" s="2596"/>
      <c r="D263" s="2636"/>
      <c r="E263" s="2599"/>
      <c r="F263" s="2578"/>
      <c r="G263" s="2578"/>
      <c r="H263" s="2578"/>
      <c r="I263" s="2624"/>
      <c r="J263" s="2624"/>
      <c r="K263" s="2627"/>
      <c r="L263" s="2627"/>
      <c r="M263" s="2578"/>
      <c r="N263" s="2587"/>
      <c r="O263" s="2618"/>
      <c r="P263" s="2621"/>
      <c r="Q263" s="2621"/>
      <c r="R263" s="2621"/>
      <c r="S263" s="2612"/>
      <c r="T263" s="2578"/>
      <c r="U263" s="25"/>
      <c r="V263" s="471" t="s">
        <v>770</v>
      </c>
      <c r="W263" s="1148" t="s">
        <v>112</v>
      </c>
      <c r="X263" s="39">
        <v>5</v>
      </c>
      <c r="Y263" s="36" t="s">
        <v>264</v>
      </c>
      <c r="Z263" s="23">
        <v>0.35</v>
      </c>
      <c r="AA263" s="23">
        <f t="shared" ref="AA263:AA269" si="52">X263*Z263</f>
        <v>1.75</v>
      </c>
      <c r="AB263" s="23">
        <f t="shared" ref="AB263:AB269" si="53">AA263+(AA263*0.12)</f>
        <v>1.96</v>
      </c>
      <c r="AC263" s="29"/>
      <c r="AD263" s="35"/>
      <c r="AE263" s="35" t="s">
        <v>52</v>
      </c>
      <c r="AF263" s="38"/>
      <c r="AG263" s="2445"/>
    </row>
    <row r="264" spans="1:33" s="19" customFormat="1" ht="18" customHeight="1" x14ac:dyDescent="0.25">
      <c r="A264" s="2761" t="s">
        <v>194</v>
      </c>
      <c r="B264" s="2593"/>
      <c r="C264" s="2596"/>
      <c r="D264" s="2636"/>
      <c r="E264" s="2599"/>
      <c r="F264" s="2578"/>
      <c r="G264" s="2578"/>
      <c r="H264" s="2578"/>
      <c r="I264" s="2624"/>
      <c r="J264" s="2624"/>
      <c r="K264" s="2627"/>
      <c r="L264" s="2627"/>
      <c r="M264" s="2578"/>
      <c r="N264" s="2587"/>
      <c r="O264" s="2618"/>
      <c r="P264" s="2621"/>
      <c r="Q264" s="2621"/>
      <c r="R264" s="2621"/>
      <c r="S264" s="2612"/>
      <c r="T264" s="2578"/>
      <c r="U264" s="25"/>
      <c r="V264" s="471" t="s">
        <v>773</v>
      </c>
      <c r="W264" s="1148" t="s">
        <v>115</v>
      </c>
      <c r="X264" s="39">
        <v>2</v>
      </c>
      <c r="Y264" s="36" t="s">
        <v>264</v>
      </c>
      <c r="Z264" s="23">
        <v>0.35</v>
      </c>
      <c r="AA264" s="23">
        <f t="shared" si="52"/>
        <v>0.7</v>
      </c>
      <c r="AB264" s="23">
        <f t="shared" si="53"/>
        <v>0.78399999999999992</v>
      </c>
      <c r="AC264" s="29"/>
      <c r="AD264" s="35"/>
      <c r="AE264" s="35" t="s">
        <v>52</v>
      </c>
      <c r="AF264" s="38"/>
      <c r="AG264" s="2445"/>
    </row>
    <row r="265" spans="1:33" s="19" customFormat="1" ht="33.950000000000003" customHeight="1" x14ac:dyDescent="0.25">
      <c r="A265" s="2561"/>
      <c r="B265" s="2593"/>
      <c r="C265" s="2596"/>
      <c r="D265" s="2636"/>
      <c r="E265" s="2599"/>
      <c r="F265" s="2578"/>
      <c r="G265" s="2578"/>
      <c r="H265" s="2578"/>
      <c r="I265" s="2624"/>
      <c r="J265" s="2624"/>
      <c r="K265" s="2627"/>
      <c r="L265" s="2627"/>
      <c r="M265" s="2578"/>
      <c r="N265" s="2587"/>
      <c r="O265" s="2618"/>
      <c r="P265" s="2621"/>
      <c r="Q265" s="2621"/>
      <c r="R265" s="2621"/>
      <c r="S265" s="2612"/>
      <c r="T265" s="2578"/>
      <c r="U265" s="25"/>
      <c r="V265" s="471" t="s">
        <v>775</v>
      </c>
      <c r="W265" s="1148" t="s">
        <v>822</v>
      </c>
      <c r="X265" s="39">
        <v>5</v>
      </c>
      <c r="Y265" s="36" t="s">
        <v>264</v>
      </c>
      <c r="Z265" s="23">
        <v>0.56000000000000005</v>
      </c>
      <c r="AA265" s="23">
        <f t="shared" si="52"/>
        <v>2.8000000000000003</v>
      </c>
      <c r="AB265" s="23">
        <f t="shared" si="53"/>
        <v>3.1360000000000001</v>
      </c>
      <c r="AC265" s="29"/>
      <c r="AD265" s="35"/>
      <c r="AE265" s="35" t="s">
        <v>52</v>
      </c>
      <c r="AF265" s="38"/>
      <c r="AG265" s="2445"/>
    </row>
    <row r="266" spans="1:33" s="19" customFormat="1" ht="33.950000000000003" customHeight="1" x14ac:dyDescent="0.25">
      <c r="A266" s="2561"/>
      <c r="B266" s="2593"/>
      <c r="C266" s="2596"/>
      <c r="D266" s="2636"/>
      <c r="E266" s="2599"/>
      <c r="F266" s="2578"/>
      <c r="G266" s="2578"/>
      <c r="H266" s="2578"/>
      <c r="I266" s="2624"/>
      <c r="J266" s="2624"/>
      <c r="K266" s="2627"/>
      <c r="L266" s="2627"/>
      <c r="M266" s="2578"/>
      <c r="N266" s="2587"/>
      <c r="O266" s="2618"/>
      <c r="P266" s="2621"/>
      <c r="Q266" s="2621"/>
      <c r="R266" s="2621"/>
      <c r="S266" s="2612"/>
      <c r="T266" s="2578"/>
      <c r="U266" s="25"/>
      <c r="V266" s="471" t="s">
        <v>800</v>
      </c>
      <c r="W266" s="1148" t="s">
        <v>833</v>
      </c>
      <c r="X266" s="39">
        <v>5</v>
      </c>
      <c r="Y266" s="36" t="s">
        <v>264</v>
      </c>
      <c r="Z266" s="23">
        <v>1.1599999999999999</v>
      </c>
      <c r="AA266" s="23">
        <f t="shared" si="52"/>
        <v>5.8</v>
      </c>
      <c r="AB266" s="23">
        <f t="shared" si="53"/>
        <v>6.4959999999999996</v>
      </c>
      <c r="AC266" s="29"/>
      <c r="AD266" s="35"/>
      <c r="AE266" s="35" t="s">
        <v>52</v>
      </c>
      <c r="AF266" s="38"/>
      <c r="AG266" s="2445"/>
    </row>
    <row r="267" spans="1:33" s="19" customFormat="1" ht="18" customHeight="1" x14ac:dyDescent="0.25">
      <c r="A267" s="2561"/>
      <c r="B267" s="2593"/>
      <c r="C267" s="2596"/>
      <c r="D267" s="2636"/>
      <c r="E267" s="2599"/>
      <c r="F267" s="2578"/>
      <c r="G267" s="2578"/>
      <c r="H267" s="2578"/>
      <c r="I267" s="2624"/>
      <c r="J267" s="2624"/>
      <c r="K267" s="2627"/>
      <c r="L267" s="2627"/>
      <c r="M267" s="2578"/>
      <c r="N267" s="2587"/>
      <c r="O267" s="2618"/>
      <c r="P267" s="2621"/>
      <c r="Q267" s="2621"/>
      <c r="R267" s="2621"/>
      <c r="S267" s="2612"/>
      <c r="T267" s="2578"/>
      <c r="U267" s="25"/>
      <c r="V267" s="471" t="s">
        <v>755</v>
      </c>
      <c r="W267" s="1148" t="s">
        <v>756</v>
      </c>
      <c r="X267" s="39">
        <v>2</v>
      </c>
      <c r="Y267" s="36" t="s">
        <v>264</v>
      </c>
      <c r="Z267" s="23">
        <v>0.36</v>
      </c>
      <c r="AA267" s="23">
        <f t="shared" si="52"/>
        <v>0.72</v>
      </c>
      <c r="AB267" s="23">
        <f t="shared" si="53"/>
        <v>0.80640000000000001</v>
      </c>
      <c r="AC267" s="29"/>
      <c r="AD267" s="35"/>
      <c r="AE267" s="35" t="s">
        <v>52</v>
      </c>
      <c r="AF267" s="38"/>
      <c r="AG267" s="2445"/>
    </row>
    <row r="268" spans="1:33" s="19" customFormat="1" ht="18" customHeight="1" x14ac:dyDescent="0.25">
      <c r="A268" s="2561"/>
      <c r="B268" s="2593"/>
      <c r="C268" s="2596"/>
      <c r="D268" s="2636"/>
      <c r="E268" s="2599"/>
      <c r="F268" s="2578"/>
      <c r="G268" s="2578"/>
      <c r="H268" s="2578"/>
      <c r="I268" s="2624"/>
      <c r="J268" s="2624"/>
      <c r="K268" s="2627"/>
      <c r="L268" s="2627"/>
      <c r="M268" s="2578"/>
      <c r="N268" s="2587"/>
      <c r="O268" s="2618"/>
      <c r="P268" s="2621"/>
      <c r="Q268" s="2621"/>
      <c r="R268" s="2621"/>
      <c r="S268" s="2612"/>
      <c r="T268" s="2578"/>
      <c r="U268" s="25"/>
      <c r="V268" s="471" t="s">
        <v>780</v>
      </c>
      <c r="W268" s="1148" t="s">
        <v>816</v>
      </c>
      <c r="X268" s="39">
        <v>5</v>
      </c>
      <c r="Y268" s="36" t="s">
        <v>264</v>
      </c>
      <c r="Z268" s="23">
        <v>0.35</v>
      </c>
      <c r="AA268" s="23">
        <f t="shared" si="52"/>
        <v>1.75</v>
      </c>
      <c r="AB268" s="23">
        <f t="shared" si="53"/>
        <v>1.96</v>
      </c>
      <c r="AC268" s="29"/>
      <c r="AD268" s="35"/>
      <c r="AE268" s="35" t="s">
        <v>52</v>
      </c>
      <c r="AF268" s="38"/>
      <c r="AG268" s="2445"/>
    </row>
    <row r="269" spans="1:33" s="19" customFormat="1" ht="33.950000000000003" customHeight="1" x14ac:dyDescent="0.25">
      <c r="A269" s="2561"/>
      <c r="B269" s="2629"/>
      <c r="C269" s="2630"/>
      <c r="D269" s="2637"/>
      <c r="E269" s="2634"/>
      <c r="F269" s="2614"/>
      <c r="G269" s="2614"/>
      <c r="H269" s="2614"/>
      <c r="I269" s="2625"/>
      <c r="J269" s="2625"/>
      <c r="K269" s="2628"/>
      <c r="L269" s="2628"/>
      <c r="M269" s="2614"/>
      <c r="N269" s="2616"/>
      <c r="O269" s="2619"/>
      <c r="P269" s="2622"/>
      <c r="Q269" s="2622"/>
      <c r="R269" s="2622"/>
      <c r="S269" s="2613"/>
      <c r="T269" s="2614"/>
      <c r="U269" s="454"/>
      <c r="V269" s="472" t="s">
        <v>764</v>
      </c>
      <c r="W269" s="1156" t="s">
        <v>814</v>
      </c>
      <c r="X269" s="42">
        <v>3</v>
      </c>
      <c r="Y269" s="36" t="s">
        <v>264</v>
      </c>
      <c r="Z269" s="44">
        <v>3.2</v>
      </c>
      <c r="AA269" s="44">
        <f t="shared" si="52"/>
        <v>9.6000000000000014</v>
      </c>
      <c r="AB269" s="44">
        <f t="shared" si="53"/>
        <v>10.752000000000002</v>
      </c>
      <c r="AC269" s="63"/>
      <c r="AD269" s="64"/>
      <c r="AE269" s="64" t="s">
        <v>52</v>
      </c>
      <c r="AF269" s="47"/>
      <c r="AG269" s="2446"/>
    </row>
    <row r="270" spans="1:33" ht="78.75" customHeight="1" x14ac:dyDescent="0.25">
      <c r="A270" s="2561"/>
      <c r="B270" s="113" t="s">
        <v>44</v>
      </c>
      <c r="C270" s="114" t="s">
        <v>45</v>
      </c>
      <c r="D270" s="115" t="s">
        <v>202</v>
      </c>
      <c r="E270" s="141" t="s">
        <v>47</v>
      </c>
      <c r="F270" s="117" t="s">
        <v>208</v>
      </c>
      <c r="G270" s="117" t="s">
        <v>96</v>
      </c>
      <c r="H270" s="117" t="s">
        <v>209</v>
      </c>
      <c r="I270" s="118">
        <v>1</v>
      </c>
      <c r="J270" s="118">
        <v>2</v>
      </c>
      <c r="K270" s="119">
        <v>2</v>
      </c>
      <c r="L270" s="119">
        <v>1</v>
      </c>
      <c r="M270" s="117" t="s">
        <v>891</v>
      </c>
      <c r="N270" s="120" t="s">
        <v>1317</v>
      </c>
      <c r="O270" s="461">
        <v>0</v>
      </c>
      <c r="P270" s="462">
        <v>0</v>
      </c>
      <c r="Q270" s="462">
        <v>0</v>
      </c>
      <c r="R270" s="462">
        <v>0</v>
      </c>
      <c r="S270" s="463">
        <f>+SUM(O270:Q270)</f>
        <v>0</v>
      </c>
      <c r="T270" s="117" t="s">
        <v>196</v>
      </c>
      <c r="U270" s="455"/>
      <c r="V270" s="452"/>
      <c r="W270" s="441"/>
      <c r="X270" s="468"/>
      <c r="Y270" s="430"/>
      <c r="Z270" s="430"/>
      <c r="AA270" s="430"/>
      <c r="AB270" s="128"/>
      <c r="AC270" s="129"/>
      <c r="AD270" s="126"/>
      <c r="AE270" s="126"/>
      <c r="AF270" s="130"/>
      <c r="AG270" s="135"/>
    </row>
    <row r="271" spans="1:33" s="19" customFormat="1" ht="18" customHeight="1" x14ac:dyDescent="0.25">
      <c r="A271" s="2561"/>
      <c r="B271" s="2550" t="s">
        <v>44</v>
      </c>
      <c r="C271" s="2500" t="s">
        <v>45</v>
      </c>
      <c r="D271" s="2471" t="s">
        <v>202</v>
      </c>
      <c r="E271" s="2503" t="s">
        <v>47</v>
      </c>
      <c r="F271" s="2441" t="s">
        <v>864</v>
      </c>
      <c r="G271" s="2441" t="s">
        <v>210</v>
      </c>
      <c r="H271" s="2441" t="s">
        <v>211</v>
      </c>
      <c r="I271" s="2505">
        <v>1</v>
      </c>
      <c r="J271" s="2505">
        <v>1</v>
      </c>
      <c r="K271" s="2607">
        <v>24</v>
      </c>
      <c r="L271" s="2607">
        <v>24</v>
      </c>
      <c r="M271" s="2441" t="s">
        <v>212</v>
      </c>
      <c r="N271" s="2450" t="s">
        <v>1318</v>
      </c>
      <c r="O271" s="2604">
        <f>AC271</f>
        <v>1.1760000000000002</v>
      </c>
      <c r="P271" s="2605">
        <v>0</v>
      </c>
      <c r="Q271" s="2605">
        <f>AC273</f>
        <v>499.99936000000002</v>
      </c>
      <c r="R271" s="2605">
        <v>0</v>
      </c>
      <c r="S271" s="2606">
        <f>+SUM(O271:Q274)</f>
        <v>501.17536000000001</v>
      </c>
      <c r="T271" s="2441" t="s">
        <v>196</v>
      </c>
      <c r="U271" s="30" t="s">
        <v>64</v>
      </c>
      <c r="V271" s="1206"/>
      <c r="W271" s="136" t="s">
        <v>105</v>
      </c>
      <c r="X271" s="1207"/>
      <c r="Y271" s="402"/>
      <c r="Z271" s="402"/>
      <c r="AA271" s="402"/>
      <c r="AB271" s="16"/>
      <c r="AC271" s="17">
        <f>SUM(AB272)</f>
        <v>1.1760000000000002</v>
      </c>
      <c r="AD271" s="14"/>
      <c r="AE271" s="14"/>
      <c r="AF271" s="134"/>
      <c r="AG271" s="2538" t="s">
        <v>213</v>
      </c>
    </row>
    <row r="272" spans="1:33" s="19" customFormat="1" ht="18" customHeight="1" x14ac:dyDescent="0.25">
      <c r="A272" s="2561"/>
      <c r="B272" s="2545"/>
      <c r="C272" s="2548"/>
      <c r="D272" s="2472"/>
      <c r="E272" s="2555"/>
      <c r="F272" s="2442"/>
      <c r="G272" s="2442"/>
      <c r="H272" s="2442"/>
      <c r="I272" s="2558"/>
      <c r="J272" s="2558"/>
      <c r="K272" s="2608"/>
      <c r="L272" s="2608"/>
      <c r="M272" s="2442"/>
      <c r="N272" s="2451"/>
      <c r="O272" s="2530"/>
      <c r="P272" s="2523"/>
      <c r="Q272" s="2523"/>
      <c r="R272" s="2523"/>
      <c r="S272" s="2527"/>
      <c r="T272" s="2442"/>
      <c r="U272" s="25"/>
      <c r="V272" s="471" t="s">
        <v>778</v>
      </c>
      <c r="W272" s="1148" t="s">
        <v>119</v>
      </c>
      <c r="X272" s="1150">
        <v>5</v>
      </c>
      <c r="Y272" s="1152" t="s">
        <v>264</v>
      </c>
      <c r="Z272" s="23">
        <v>0.21</v>
      </c>
      <c r="AA272" s="23">
        <f>Z272*X272</f>
        <v>1.05</v>
      </c>
      <c r="AB272" s="23">
        <f>((AA272*0.12)+AA272)</f>
        <v>1.1760000000000002</v>
      </c>
      <c r="AC272" s="29" t="s">
        <v>83</v>
      </c>
      <c r="AD272" s="35"/>
      <c r="AE272" s="35" t="s">
        <v>52</v>
      </c>
      <c r="AF272" s="38"/>
      <c r="AG272" s="2520"/>
    </row>
    <row r="273" spans="1:33" s="19" customFormat="1" ht="18" customHeight="1" x14ac:dyDescent="0.25">
      <c r="A273" s="2561"/>
      <c r="B273" s="2545"/>
      <c r="C273" s="2548"/>
      <c r="D273" s="2472"/>
      <c r="E273" s="2555"/>
      <c r="F273" s="2442"/>
      <c r="G273" s="2442"/>
      <c r="H273" s="2442"/>
      <c r="I273" s="2558"/>
      <c r="J273" s="2558"/>
      <c r="K273" s="2608"/>
      <c r="L273" s="2608"/>
      <c r="M273" s="2442"/>
      <c r="N273" s="2451"/>
      <c r="O273" s="2530"/>
      <c r="P273" s="2523"/>
      <c r="Q273" s="2523"/>
      <c r="R273" s="2523"/>
      <c r="S273" s="2527"/>
      <c r="T273" s="2442"/>
      <c r="U273" s="25" t="s">
        <v>789</v>
      </c>
      <c r="V273" s="450"/>
      <c r="W273" s="78" t="s">
        <v>129</v>
      </c>
      <c r="X273" s="469"/>
      <c r="Y273" s="445"/>
      <c r="Z273" s="400"/>
      <c r="AA273" s="400"/>
      <c r="AB273" s="23"/>
      <c r="AC273" s="24">
        <f>SUM(AB274)</f>
        <v>499.99936000000002</v>
      </c>
      <c r="AD273" s="36"/>
      <c r="AE273" s="38"/>
      <c r="AF273" s="38"/>
      <c r="AG273" s="2520"/>
    </row>
    <row r="274" spans="1:33" s="19" customFormat="1" ht="18" customHeight="1" thickBot="1" x14ac:dyDescent="0.3">
      <c r="A274" s="2561"/>
      <c r="B274" s="2551"/>
      <c r="C274" s="2501"/>
      <c r="D274" s="2615"/>
      <c r="E274" s="2504"/>
      <c r="F274" s="2502"/>
      <c r="G274" s="2502"/>
      <c r="H274" s="2502"/>
      <c r="I274" s="2506"/>
      <c r="J274" s="2506"/>
      <c r="K274" s="2609"/>
      <c r="L274" s="2609"/>
      <c r="M274" s="2502"/>
      <c r="N274" s="2509"/>
      <c r="O274" s="2564"/>
      <c r="P274" s="2565"/>
      <c r="Q274" s="2565"/>
      <c r="R274" s="2565"/>
      <c r="S274" s="2563"/>
      <c r="T274" s="2502"/>
      <c r="U274" s="456"/>
      <c r="V274" s="473" t="s">
        <v>130</v>
      </c>
      <c r="W274" s="1149" t="s">
        <v>131</v>
      </c>
      <c r="X274" s="1151">
        <v>4</v>
      </c>
      <c r="Y274" s="1153" t="s">
        <v>264</v>
      </c>
      <c r="Z274" s="153">
        <v>111.607</v>
      </c>
      <c r="AA274" s="153">
        <f>Z274*X274</f>
        <v>446.428</v>
      </c>
      <c r="AB274" s="153">
        <f>((AA274*0.12)+AA274)</f>
        <v>499.99936000000002</v>
      </c>
      <c r="AC274" s="154" t="s">
        <v>83</v>
      </c>
      <c r="AD274" s="151"/>
      <c r="AE274" s="155"/>
      <c r="AF274" s="155" t="s">
        <v>52</v>
      </c>
      <c r="AG274" s="2539"/>
    </row>
    <row r="275" spans="1:33" s="84" customFormat="1" ht="22.5" customHeight="1" thickBot="1" x14ac:dyDescent="0.3">
      <c r="A275" s="2562"/>
      <c r="B275" s="2429" t="s">
        <v>137</v>
      </c>
      <c r="C275" s="2429"/>
      <c r="D275" s="2429"/>
      <c r="E275" s="2429"/>
      <c r="F275" s="2429"/>
      <c r="G275" s="2429"/>
      <c r="H275" s="2429"/>
      <c r="I275" s="2429"/>
      <c r="J275" s="2429"/>
      <c r="K275" s="2429"/>
      <c r="L275" s="2429"/>
      <c r="M275" s="2429"/>
      <c r="N275" s="79" t="s">
        <v>138</v>
      </c>
      <c r="O275" s="80">
        <f>SUM(O250:O274)</f>
        <v>562.30240000000003</v>
      </c>
      <c r="P275" s="81">
        <f>SUM(P250:P274)</f>
        <v>0</v>
      </c>
      <c r="Q275" s="81">
        <f>SUM(Q250:Q274)</f>
        <v>499.99936000000002</v>
      </c>
      <c r="R275" s="81">
        <f>SUM(R250:R274)</f>
        <v>0</v>
      </c>
      <c r="S275" s="81">
        <f>SUM(S250:S274)</f>
        <v>1062.3017600000001</v>
      </c>
      <c r="T275" s="82"/>
      <c r="U275" s="2601" t="s">
        <v>139</v>
      </c>
      <c r="V275" s="2602"/>
      <c r="W275" s="2602"/>
      <c r="X275" s="2602"/>
      <c r="Y275" s="2602"/>
      <c r="Z275" s="2602"/>
      <c r="AA275" s="2602"/>
      <c r="AB275" s="79" t="s">
        <v>138</v>
      </c>
      <c r="AC275" s="83">
        <f>SUM(AC250:AC274)</f>
        <v>1062.3017600000001</v>
      </c>
      <c r="AD275" s="2541"/>
      <c r="AE275" s="2542"/>
      <c r="AF275" s="2542"/>
      <c r="AG275" s="2543"/>
    </row>
    <row r="276" spans="1:33" s="19" customFormat="1" ht="42.95" customHeight="1" x14ac:dyDescent="0.25">
      <c r="A276" s="2712" t="s">
        <v>214</v>
      </c>
      <c r="B276" s="2544" t="s">
        <v>75</v>
      </c>
      <c r="C276" s="2547" t="s">
        <v>76</v>
      </c>
      <c r="D276" s="2493" t="s">
        <v>141</v>
      </c>
      <c r="E276" s="2554" t="s">
        <v>47</v>
      </c>
      <c r="F276" s="2493" t="s">
        <v>215</v>
      </c>
      <c r="G276" s="2493" t="s">
        <v>216</v>
      </c>
      <c r="H276" s="2493" t="s">
        <v>845</v>
      </c>
      <c r="I276" s="2557">
        <v>7</v>
      </c>
      <c r="J276" s="2557">
        <v>7</v>
      </c>
      <c r="K276" s="2516">
        <v>20</v>
      </c>
      <c r="L276" s="2516">
        <v>20</v>
      </c>
      <c r="M276" s="2493" t="s">
        <v>892</v>
      </c>
      <c r="N276" s="2525" t="s">
        <v>1319</v>
      </c>
      <c r="O276" s="2529">
        <f>AC276</f>
        <v>35.603200000000001</v>
      </c>
      <c r="P276" s="2522">
        <v>0</v>
      </c>
      <c r="Q276" s="2522">
        <v>0</v>
      </c>
      <c r="R276" s="2522">
        <v>0</v>
      </c>
      <c r="S276" s="2526">
        <f>+SUM(O276:Q280)</f>
        <v>35.603200000000001</v>
      </c>
      <c r="T276" s="2493" t="s">
        <v>893</v>
      </c>
      <c r="U276" s="85" t="s">
        <v>64</v>
      </c>
      <c r="V276" s="1208"/>
      <c r="W276" s="442" t="s">
        <v>105</v>
      </c>
      <c r="X276" s="1209"/>
      <c r="Y276" s="1209"/>
      <c r="Z276" s="1209"/>
      <c r="AA276" s="1209"/>
      <c r="AB276" s="90"/>
      <c r="AC276" s="91">
        <f>SUM(AB277:AB280)</f>
        <v>35.603200000000001</v>
      </c>
      <c r="AD276" s="89"/>
      <c r="AE276" s="92"/>
      <c r="AF276" s="92"/>
      <c r="AG276" s="2519"/>
    </row>
    <row r="277" spans="1:33" s="19" customFormat="1" ht="42.95" customHeight="1" x14ac:dyDescent="0.25">
      <c r="A277" s="2670"/>
      <c r="B277" s="2545"/>
      <c r="C277" s="2548"/>
      <c r="D277" s="2442" t="s">
        <v>141</v>
      </c>
      <c r="E277" s="2555" t="s">
        <v>217</v>
      </c>
      <c r="F277" s="2442" t="s">
        <v>218</v>
      </c>
      <c r="G277" s="2442" t="s">
        <v>216</v>
      </c>
      <c r="H277" s="2442" t="s">
        <v>219</v>
      </c>
      <c r="I277" s="2558">
        <v>5</v>
      </c>
      <c r="J277" s="2558">
        <v>5</v>
      </c>
      <c r="K277" s="2517">
        <v>8</v>
      </c>
      <c r="L277" s="2517">
        <v>8</v>
      </c>
      <c r="M277" s="2442" t="s">
        <v>220</v>
      </c>
      <c r="N277" s="2451" t="s">
        <v>221</v>
      </c>
      <c r="O277" s="2530"/>
      <c r="P277" s="2523"/>
      <c r="Q277" s="2523"/>
      <c r="R277" s="2523"/>
      <c r="S277" s="2527"/>
      <c r="T277" s="2442"/>
      <c r="U277" s="25"/>
      <c r="V277" s="471" t="s">
        <v>772</v>
      </c>
      <c r="W277" s="1148" t="s">
        <v>114</v>
      </c>
      <c r="X277" s="39">
        <v>10</v>
      </c>
      <c r="Y277" s="36" t="s">
        <v>264</v>
      </c>
      <c r="Z277" s="23">
        <v>3.1</v>
      </c>
      <c r="AA277" s="23">
        <f>+X277*Z277</f>
        <v>31</v>
      </c>
      <c r="AB277" s="23">
        <f>+AA277*0+AA277</f>
        <v>31</v>
      </c>
      <c r="AC277" s="24" t="s">
        <v>83</v>
      </c>
      <c r="AD277" s="35"/>
      <c r="AE277" s="35" t="s">
        <v>52</v>
      </c>
      <c r="AF277" s="37"/>
      <c r="AG277" s="2520"/>
    </row>
    <row r="278" spans="1:33" s="19" customFormat="1" ht="42.95" customHeight="1" x14ac:dyDescent="0.25">
      <c r="A278" s="2670"/>
      <c r="B278" s="2545"/>
      <c r="C278" s="2548"/>
      <c r="D278" s="2442" t="s">
        <v>141</v>
      </c>
      <c r="E278" s="2555" t="s">
        <v>217</v>
      </c>
      <c r="F278" s="2442" t="s">
        <v>218</v>
      </c>
      <c r="G278" s="2442" t="s">
        <v>216</v>
      </c>
      <c r="H278" s="2442" t="s">
        <v>219</v>
      </c>
      <c r="I278" s="2558">
        <v>5</v>
      </c>
      <c r="J278" s="2558">
        <v>5</v>
      </c>
      <c r="K278" s="2517">
        <v>8</v>
      </c>
      <c r="L278" s="2517">
        <v>8</v>
      </c>
      <c r="M278" s="2442" t="s">
        <v>220</v>
      </c>
      <c r="N278" s="2451" t="s">
        <v>221</v>
      </c>
      <c r="O278" s="2530"/>
      <c r="P278" s="2523"/>
      <c r="Q278" s="2523"/>
      <c r="R278" s="2523"/>
      <c r="S278" s="2527"/>
      <c r="T278" s="2442"/>
      <c r="U278" s="25"/>
      <c r="V278" s="471" t="s">
        <v>773</v>
      </c>
      <c r="W278" s="1148" t="s">
        <v>115</v>
      </c>
      <c r="X278" s="39">
        <v>1</v>
      </c>
      <c r="Y278" s="36" t="s">
        <v>264</v>
      </c>
      <c r="Z278" s="23">
        <v>0.35</v>
      </c>
      <c r="AA278" s="23">
        <f>+X278*Z278</f>
        <v>0.35</v>
      </c>
      <c r="AB278" s="23">
        <f>+AA278*0.12+AA278</f>
        <v>0.39199999999999996</v>
      </c>
      <c r="AC278" s="24" t="s">
        <v>83</v>
      </c>
      <c r="AD278" s="36"/>
      <c r="AE278" s="36" t="s">
        <v>52</v>
      </c>
      <c r="AF278" s="38"/>
      <c r="AG278" s="2520"/>
    </row>
    <row r="279" spans="1:33" s="19" customFormat="1" ht="42.95" customHeight="1" x14ac:dyDescent="0.25">
      <c r="A279" s="2670"/>
      <c r="B279" s="2545"/>
      <c r="C279" s="2548"/>
      <c r="D279" s="2442" t="s">
        <v>141</v>
      </c>
      <c r="E279" s="2555" t="s">
        <v>217</v>
      </c>
      <c r="F279" s="2442" t="s">
        <v>218</v>
      </c>
      <c r="G279" s="2442" t="s">
        <v>216</v>
      </c>
      <c r="H279" s="2442" t="s">
        <v>219</v>
      </c>
      <c r="I279" s="2558">
        <v>5</v>
      </c>
      <c r="J279" s="2558">
        <v>5</v>
      </c>
      <c r="K279" s="2517">
        <v>8</v>
      </c>
      <c r="L279" s="2517">
        <v>8</v>
      </c>
      <c r="M279" s="2442" t="s">
        <v>220</v>
      </c>
      <c r="N279" s="2451" t="s">
        <v>221</v>
      </c>
      <c r="O279" s="2530"/>
      <c r="P279" s="2523"/>
      <c r="Q279" s="2523"/>
      <c r="R279" s="2523"/>
      <c r="S279" s="2527"/>
      <c r="T279" s="2442"/>
      <c r="U279" s="25"/>
      <c r="V279" s="471" t="s">
        <v>759</v>
      </c>
      <c r="W279" s="1148" t="s">
        <v>760</v>
      </c>
      <c r="X279" s="39">
        <v>2</v>
      </c>
      <c r="Y279" s="36" t="s">
        <v>264</v>
      </c>
      <c r="Z279" s="23">
        <v>1.4</v>
      </c>
      <c r="AA279" s="23">
        <f t="shared" ref="AA279:AA280" si="54">+X279*Z279</f>
        <v>2.8</v>
      </c>
      <c r="AB279" s="23">
        <f t="shared" ref="AB279:AB280" si="55">+AA279*0.12+AA279</f>
        <v>3.1359999999999997</v>
      </c>
      <c r="AC279" s="24" t="s">
        <v>83</v>
      </c>
      <c r="AD279" s="36"/>
      <c r="AE279" s="36" t="s">
        <v>52</v>
      </c>
      <c r="AF279" s="38"/>
      <c r="AG279" s="2520"/>
    </row>
    <row r="280" spans="1:33" s="19" customFormat="1" ht="42.95" customHeight="1" x14ac:dyDescent="0.25">
      <c r="A280" s="2670"/>
      <c r="B280" s="2546"/>
      <c r="C280" s="2549"/>
      <c r="D280" s="2443" t="s">
        <v>141</v>
      </c>
      <c r="E280" s="2603" t="s">
        <v>217</v>
      </c>
      <c r="F280" s="2443" t="s">
        <v>218</v>
      </c>
      <c r="G280" s="2443" t="s">
        <v>216</v>
      </c>
      <c r="H280" s="2443" t="s">
        <v>219</v>
      </c>
      <c r="I280" s="2591">
        <v>5</v>
      </c>
      <c r="J280" s="2591">
        <v>5</v>
      </c>
      <c r="K280" s="2518">
        <v>8</v>
      </c>
      <c r="L280" s="2518">
        <v>8</v>
      </c>
      <c r="M280" s="2443" t="s">
        <v>220</v>
      </c>
      <c r="N280" s="2452" t="s">
        <v>221</v>
      </c>
      <c r="O280" s="2589"/>
      <c r="P280" s="2590"/>
      <c r="Q280" s="2590"/>
      <c r="R280" s="2590"/>
      <c r="S280" s="2610"/>
      <c r="T280" s="2443"/>
      <c r="U280" s="454"/>
      <c r="V280" s="472" t="s">
        <v>774</v>
      </c>
      <c r="W280" s="1156" t="s">
        <v>116</v>
      </c>
      <c r="X280" s="42">
        <v>2</v>
      </c>
      <c r="Y280" s="36" t="s">
        <v>264</v>
      </c>
      <c r="Z280" s="44">
        <v>0.48</v>
      </c>
      <c r="AA280" s="44">
        <f t="shared" si="54"/>
        <v>0.96</v>
      </c>
      <c r="AB280" s="44">
        <f t="shared" si="55"/>
        <v>1.0751999999999999</v>
      </c>
      <c r="AC280" s="45" t="s">
        <v>83</v>
      </c>
      <c r="AD280" s="43"/>
      <c r="AE280" s="43" t="s">
        <v>52</v>
      </c>
      <c r="AF280" s="47"/>
      <c r="AG280" s="2521"/>
    </row>
    <row r="281" spans="1:33" s="19" customFormat="1" ht="18" customHeight="1" x14ac:dyDescent="0.25">
      <c r="A281" s="2670"/>
      <c r="B281" s="2592" t="s">
        <v>44</v>
      </c>
      <c r="C281" s="2595" t="s">
        <v>45</v>
      </c>
      <c r="D281" s="2577" t="s">
        <v>87</v>
      </c>
      <c r="E281" s="2598" t="s">
        <v>47</v>
      </c>
      <c r="F281" s="2577" t="s">
        <v>865</v>
      </c>
      <c r="G281" s="2577" t="s">
        <v>96</v>
      </c>
      <c r="H281" s="2577" t="s">
        <v>846</v>
      </c>
      <c r="I281" s="2580">
        <v>1</v>
      </c>
      <c r="J281" s="2580">
        <v>1</v>
      </c>
      <c r="K281" s="2583">
        <v>8</v>
      </c>
      <c r="L281" s="2583">
        <v>8</v>
      </c>
      <c r="M281" s="2577" t="s">
        <v>894</v>
      </c>
      <c r="N281" s="2586" t="s">
        <v>1320</v>
      </c>
      <c r="O281" s="2568">
        <f>+AC281+AC288</f>
        <v>66.953599999999994</v>
      </c>
      <c r="P281" s="2571">
        <v>0</v>
      </c>
      <c r="Q281" s="2571">
        <v>0</v>
      </c>
      <c r="R281" s="2571">
        <v>0</v>
      </c>
      <c r="S281" s="2574">
        <f>+SUM(O281:Q287)</f>
        <v>66.953599999999994</v>
      </c>
      <c r="T281" s="2577" t="s">
        <v>893</v>
      </c>
      <c r="U281" s="48" t="s">
        <v>64</v>
      </c>
      <c r="V281" s="451"/>
      <c r="W281" s="139" t="s">
        <v>105</v>
      </c>
      <c r="X281" s="403"/>
      <c r="Y281" s="403"/>
      <c r="Z281" s="403"/>
      <c r="AA281" s="403"/>
      <c r="AB281" s="53"/>
      <c r="AC281" s="54">
        <f>SUM(AB282:AB287)</f>
        <v>46.793599999999998</v>
      </c>
      <c r="AD281" s="51"/>
      <c r="AE281" s="51"/>
      <c r="AF281" s="55"/>
      <c r="AG281" s="2444"/>
    </row>
    <row r="282" spans="1:33" s="19" customFormat="1" ht="18" customHeight="1" x14ac:dyDescent="0.25">
      <c r="A282" s="2670"/>
      <c r="B282" s="2593"/>
      <c r="C282" s="2596"/>
      <c r="D282" s="2578"/>
      <c r="E282" s="2599"/>
      <c r="F282" s="2578"/>
      <c r="G282" s="2578"/>
      <c r="H282" s="2578"/>
      <c r="I282" s="2581"/>
      <c r="J282" s="2581"/>
      <c r="K282" s="2584"/>
      <c r="L282" s="2584"/>
      <c r="M282" s="2578"/>
      <c r="N282" s="2587"/>
      <c r="O282" s="2569"/>
      <c r="P282" s="2572"/>
      <c r="Q282" s="2572"/>
      <c r="R282" s="2572"/>
      <c r="S282" s="2575"/>
      <c r="T282" s="2578"/>
      <c r="U282" s="25"/>
      <c r="V282" s="471" t="s">
        <v>778</v>
      </c>
      <c r="W282" s="1148" t="s">
        <v>119</v>
      </c>
      <c r="X282" s="39">
        <v>5</v>
      </c>
      <c r="Y282" s="36" t="s">
        <v>264</v>
      </c>
      <c r="Z282" s="23">
        <v>0.21</v>
      </c>
      <c r="AA282" s="23">
        <f>Z282*X282</f>
        <v>1.05</v>
      </c>
      <c r="AB282" s="23">
        <f>((AA282*0.12)+AA282)</f>
        <v>1.1760000000000002</v>
      </c>
      <c r="AC282" s="29" t="s">
        <v>83</v>
      </c>
      <c r="AD282" s="35"/>
      <c r="AE282" s="35" t="s">
        <v>52</v>
      </c>
      <c r="AF282" s="38"/>
      <c r="AG282" s="2445"/>
    </row>
    <row r="283" spans="1:33" s="19" customFormat="1" ht="18" customHeight="1" x14ac:dyDescent="0.25">
      <c r="A283" s="2670"/>
      <c r="B283" s="2593"/>
      <c r="C283" s="2596"/>
      <c r="D283" s="2578"/>
      <c r="E283" s="2599"/>
      <c r="F283" s="2578"/>
      <c r="G283" s="2578"/>
      <c r="H283" s="2578"/>
      <c r="I283" s="2581"/>
      <c r="J283" s="2581"/>
      <c r="K283" s="2584"/>
      <c r="L283" s="2584"/>
      <c r="M283" s="2578"/>
      <c r="N283" s="2587"/>
      <c r="O283" s="2569"/>
      <c r="P283" s="2572"/>
      <c r="Q283" s="2572"/>
      <c r="R283" s="2572"/>
      <c r="S283" s="2575"/>
      <c r="T283" s="2578"/>
      <c r="U283" s="25"/>
      <c r="V283" s="137" t="s">
        <v>791</v>
      </c>
      <c r="W283" s="1148" t="s">
        <v>818</v>
      </c>
      <c r="X283" s="39">
        <v>10</v>
      </c>
      <c r="Y283" s="36" t="s">
        <v>264</v>
      </c>
      <c r="Z283" s="23">
        <v>1.3</v>
      </c>
      <c r="AA283" s="23">
        <f t="shared" ref="AA283:AA285" si="56">Z283*X283</f>
        <v>13</v>
      </c>
      <c r="AB283" s="23">
        <f t="shared" ref="AB283:AB285" si="57">((AA283*0.12)+AA283)</f>
        <v>14.56</v>
      </c>
      <c r="AC283" s="29" t="s">
        <v>83</v>
      </c>
      <c r="AD283" s="35"/>
      <c r="AE283" s="35" t="s">
        <v>52</v>
      </c>
      <c r="AF283" s="38"/>
      <c r="AG283" s="2445"/>
    </row>
    <row r="284" spans="1:33" s="19" customFormat="1" ht="33.950000000000003" customHeight="1" x14ac:dyDescent="0.25">
      <c r="A284" s="2671"/>
      <c r="B284" s="2593"/>
      <c r="C284" s="2596"/>
      <c r="D284" s="2578"/>
      <c r="E284" s="2599"/>
      <c r="F284" s="2578"/>
      <c r="G284" s="2578"/>
      <c r="H284" s="2578"/>
      <c r="I284" s="2581"/>
      <c r="J284" s="2581"/>
      <c r="K284" s="2584"/>
      <c r="L284" s="2584"/>
      <c r="M284" s="2578"/>
      <c r="N284" s="2587"/>
      <c r="O284" s="2569"/>
      <c r="P284" s="2572"/>
      <c r="Q284" s="2572"/>
      <c r="R284" s="2572"/>
      <c r="S284" s="2575"/>
      <c r="T284" s="2578"/>
      <c r="U284" s="25"/>
      <c r="V284" s="137" t="s">
        <v>792</v>
      </c>
      <c r="W284" s="1148" t="s">
        <v>819</v>
      </c>
      <c r="X284" s="39">
        <v>25</v>
      </c>
      <c r="Y284" s="36" t="s">
        <v>264</v>
      </c>
      <c r="Z284" s="23">
        <v>0.66</v>
      </c>
      <c r="AA284" s="23">
        <f t="shared" si="56"/>
        <v>16.5</v>
      </c>
      <c r="AB284" s="23">
        <f t="shared" si="57"/>
        <v>18.48</v>
      </c>
      <c r="AC284" s="29" t="s">
        <v>83</v>
      </c>
      <c r="AD284" s="35"/>
      <c r="AE284" s="35" t="s">
        <v>52</v>
      </c>
      <c r="AF284" s="38"/>
      <c r="AG284" s="2445"/>
    </row>
    <row r="285" spans="1:33" s="19" customFormat="1" ht="33.950000000000003" customHeight="1" x14ac:dyDescent="0.25">
      <c r="A285" s="2761" t="s">
        <v>214</v>
      </c>
      <c r="B285" s="2593"/>
      <c r="C285" s="2596"/>
      <c r="D285" s="2578"/>
      <c r="E285" s="2599"/>
      <c r="F285" s="2578"/>
      <c r="G285" s="2578"/>
      <c r="H285" s="2578"/>
      <c r="I285" s="2581"/>
      <c r="J285" s="2581"/>
      <c r="K285" s="2584"/>
      <c r="L285" s="2584"/>
      <c r="M285" s="2578"/>
      <c r="N285" s="2587"/>
      <c r="O285" s="2569"/>
      <c r="P285" s="2572"/>
      <c r="Q285" s="2572"/>
      <c r="R285" s="2572"/>
      <c r="S285" s="2575"/>
      <c r="T285" s="2578"/>
      <c r="U285" s="25"/>
      <c r="V285" s="137" t="s">
        <v>793</v>
      </c>
      <c r="W285" s="1148" t="s">
        <v>794</v>
      </c>
      <c r="X285" s="39">
        <v>100</v>
      </c>
      <c r="Y285" s="36" t="s">
        <v>264</v>
      </c>
      <c r="Z285" s="23">
        <v>0.1</v>
      </c>
      <c r="AA285" s="23">
        <f t="shared" si="56"/>
        <v>10</v>
      </c>
      <c r="AB285" s="23">
        <f t="shared" si="57"/>
        <v>11.2</v>
      </c>
      <c r="AC285" s="29" t="s">
        <v>83</v>
      </c>
      <c r="AD285" s="35"/>
      <c r="AE285" s="35" t="s">
        <v>52</v>
      </c>
      <c r="AF285" s="38"/>
      <c r="AG285" s="2445"/>
    </row>
    <row r="286" spans="1:33" s="19" customFormat="1" ht="18" customHeight="1" x14ac:dyDescent="0.25">
      <c r="A286" s="2561"/>
      <c r="B286" s="2593"/>
      <c r="C286" s="2596"/>
      <c r="D286" s="2578"/>
      <c r="E286" s="2599"/>
      <c r="F286" s="2578"/>
      <c r="G286" s="2578"/>
      <c r="H286" s="2578"/>
      <c r="I286" s="2581"/>
      <c r="J286" s="2581"/>
      <c r="K286" s="2584"/>
      <c r="L286" s="2584"/>
      <c r="M286" s="2578"/>
      <c r="N286" s="2587"/>
      <c r="O286" s="2569"/>
      <c r="P286" s="2572"/>
      <c r="Q286" s="2572"/>
      <c r="R286" s="2572"/>
      <c r="S286" s="2575"/>
      <c r="T286" s="2578"/>
      <c r="U286" s="25"/>
      <c r="V286" s="471" t="s">
        <v>771</v>
      </c>
      <c r="W286" s="1148" t="s">
        <v>113</v>
      </c>
      <c r="X286" s="39">
        <v>2</v>
      </c>
      <c r="Y286" s="36" t="s">
        <v>264</v>
      </c>
      <c r="Z286" s="23">
        <v>0.26</v>
      </c>
      <c r="AA286" s="23">
        <f>Z286*X286</f>
        <v>0.52</v>
      </c>
      <c r="AB286" s="23">
        <f>((AA286*0.12)+AA286)</f>
        <v>0.58240000000000003</v>
      </c>
      <c r="AC286" s="29" t="s">
        <v>83</v>
      </c>
      <c r="AD286" s="35"/>
      <c r="AE286" s="35" t="s">
        <v>52</v>
      </c>
      <c r="AF286" s="38"/>
      <c r="AG286" s="2445"/>
    </row>
    <row r="287" spans="1:33" s="19" customFormat="1" ht="18" customHeight="1" x14ac:dyDescent="0.25">
      <c r="A287" s="2561"/>
      <c r="B287" s="2593"/>
      <c r="C287" s="2596"/>
      <c r="D287" s="2578"/>
      <c r="E287" s="2599"/>
      <c r="F287" s="2578"/>
      <c r="G287" s="2578"/>
      <c r="H287" s="2578"/>
      <c r="I287" s="2581"/>
      <c r="J287" s="2581"/>
      <c r="K287" s="2584"/>
      <c r="L287" s="2584"/>
      <c r="M287" s="2578"/>
      <c r="N287" s="2587"/>
      <c r="O287" s="2569"/>
      <c r="P287" s="2572"/>
      <c r="Q287" s="2572"/>
      <c r="R287" s="2572"/>
      <c r="S287" s="2575"/>
      <c r="T287" s="2578"/>
      <c r="U287" s="25"/>
      <c r="V287" s="471" t="s">
        <v>769</v>
      </c>
      <c r="W287" s="1148" t="s">
        <v>111</v>
      </c>
      <c r="X287" s="39">
        <v>1</v>
      </c>
      <c r="Y287" s="36" t="s">
        <v>264</v>
      </c>
      <c r="Z287" s="23">
        <v>0.71</v>
      </c>
      <c r="AA287" s="23">
        <f>Z287*X287</f>
        <v>0.71</v>
      </c>
      <c r="AB287" s="23">
        <f>((AA287*0.12)+AA287)</f>
        <v>0.79519999999999991</v>
      </c>
      <c r="AC287" s="29" t="s">
        <v>83</v>
      </c>
      <c r="AD287" s="35"/>
      <c r="AE287" s="35" t="s">
        <v>52</v>
      </c>
      <c r="AF287" s="38"/>
      <c r="AG287" s="2445"/>
    </row>
    <row r="288" spans="1:33" s="19" customFormat="1" ht="33.950000000000003" customHeight="1" x14ac:dyDescent="0.25">
      <c r="A288" s="2561"/>
      <c r="B288" s="2593"/>
      <c r="C288" s="2596"/>
      <c r="D288" s="2578"/>
      <c r="E288" s="2599"/>
      <c r="F288" s="2578"/>
      <c r="G288" s="2578"/>
      <c r="H288" s="2578"/>
      <c r="I288" s="2581"/>
      <c r="J288" s="2581"/>
      <c r="K288" s="2584"/>
      <c r="L288" s="2584"/>
      <c r="M288" s="2578"/>
      <c r="N288" s="2587"/>
      <c r="O288" s="2569"/>
      <c r="P288" s="2572"/>
      <c r="Q288" s="2572"/>
      <c r="R288" s="2572"/>
      <c r="S288" s="2575"/>
      <c r="T288" s="2578"/>
      <c r="U288" s="30" t="s">
        <v>65</v>
      </c>
      <c r="V288" s="402"/>
      <c r="W288" s="136" t="s">
        <v>66</v>
      </c>
      <c r="X288" s="402"/>
      <c r="Y288" s="402"/>
      <c r="Z288" s="402"/>
      <c r="AA288" s="402"/>
      <c r="AB288" s="16"/>
      <c r="AC288" s="133">
        <f>SUM(AB289:AB289)</f>
        <v>20.16</v>
      </c>
      <c r="AD288" s="28"/>
      <c r="AE288" s="134"/>
      <c r="AF288" s="134"/>
      <c r="AG288" s="2445"/>
    </row>
    <row r="289" spans="1:33" s="19" customFormat="1" ht="18" customHeight="1" thickBot="1" x14ac:dyDescent="0.3">
      <c r="A289" s="2561"/>
      <c r="B289" s="2594"/>
      <c r="C289" s="2597"/>
      <c r="D289" s="2579"/>
      <c r="E289" s="2600"/>
      <c r="F289" s="2579"/>
      <c r="G289" s="2579"/>
      <c r="H289" s="2579"/>
      <c r="I289" s="2582"/>
      <c r="J289" s="2582"/>
      <c r="K289" s="2585"/>
      <c r="L289" s="2585"/>
      <c r="M289" s="2579"/>
      <c r="N289" s="2588"/>
      <c r="O289" s="2570"/>
      <c r="P289" s="2573"/>
      <c r="Q289" s="2573"/>
      <c r="R289" s="2573"/>
      <c r="S289" s="2576"/>
      <c r="T289" s="2579"/>
      <c r="U289" s="371"/>
      <c r="V289" s="166" t="s">
        <v>47</v>
      </c>
      <c r="W289" s="443" t="s">
        <v>127</v>
      </c>
      <c r="X289" s="167">
        <v>2</v>
      </c>
      <c r="Y289" s="151" t="s">
        <v>264</v>
      </c>
      <c r="Z289" s="153">
        <v>9</v>
      </c>
      <c r="AA289" s="153">
        <f>X289*Z289</f>
        <v>18</v>
      </c>
      <c r="AB289" s="153">
        <f>AA289+(AA289*0.12)</f>
        <v>20.16</v>
      </c>
      <c r="AC289" s="154"/>
      <c r="AD289" s="151"/>
      <c r="AE289" s="151"/>
      <c r="AF289" s="155" t="s">
        <v>52</v>
      </c>
      <c r="AG289" s="2566"/>
    </row>
    <row r="290" spans="1:33" s="84" customFormat="1" ht="22.5" customHeight="1" thickBot="1" x14ac:dyDescent="0.3">
      <c r="A290" s="2562"/>
      <c r="B290" s="2429" t="s">
        <v>137</v>
      </c>
      <c r="C290" s="2429"/>
      <c r="D290" s="2429"/>
      <c r="E290" s="2429"/>
      <c r="F290" s="2429"/>
      <c r="G290" s="2429"/>
      <c r="H290" s="2429"/>
      <c r="I290" s="2429"/>
      <c r="J290" s="2429"/>
      <c r="K290" s="2429"/>
      <c r="L290" s="2429"/>
      <c r="M290" s="2429"/>
      <c r="N290" s="79" t="s">
        <v>138</v>
      </c>
      <c r="O290" s="80">
        <f>SUM(O276:O289)</f>
        <v>102.5568</v>
      </c>
      <c r="P290" s="81">
        <f>SUM(P276:P289)</f>
        <v>0</v>
      </c>
      <c r="Q290" s="81">
        <f>SUM(Q276:Q289)</f>
        <v>0</v>
      </c>
      <c r="R290" s="81">
        <f>SUM(R276:R289)</f>
        <v>0</v>
      </c>
      <c r="S290" s="81">
        <f>SUM(S276:S289)</f>
        <v>102.5568</v>
      </c>
      <c r="T290" s="82"/>
      <c r="U290" s="2540" t="s">
        <v>139</v>
      </c>
      <c r="V290" s="2429"/>
      <c r="W290" s="2429"/>
      <c r="X290" s="2429"/>
      <c r="Y290" s="2429"/>
      <c r="Z290" s="2429"/>
      <c r="AA290" s="2429"/>
      <c r="AB290" s="79" t="s">
        <v>138</v>
      </c>
      <c r="AC290" s="83">
        <f>SUM(AC276:AC289)</f>
        <v>102.5568</v>
      </c>
      <c r="AD290" s="2541"/>
      <c r="AE290" s="2542"/>
      <c r="AF290" s="2542"/>
      <c r="AG290" s="2543"/>
    </row>
    <row r="291" spans="1:33" s="19" customFormat="1" ht="24" customHeight="1" x14ac:dyDescent="0.25">
      <c r="A291" s="2567" t="s">
        <v>222</v>
      </c>
      <c r="B291" s="2544" t="s">
        <v>75</v>
      </c>
      <c r="C291" s="2547" t="s">
        <v>76</v>
      </c>
      <c r="D291" s="2493" t="s">
        <v>141</v>
      </c>
      <c r="E291" s="2554" t="s">
        <v>47</v>
      </c>
      <c r="F291" s="2493" t="s">
        <v>215</v>
      </c>
      <c r="G291" s="2493" t="s">
        <v>216</v>
      </c>
      <c r="H291" s="2493" t="s">
        <v>845</v>
      </c>
      <c r="I291" s="2557">
        <v>7</v>
      </c>
      <c r="J291" s="2557">
        <v>7</v>
      </c>
      <c r="K291" s="2516">
        <v>10</v>
      </c>
      <c r="L291" s="2516">
        <v>10</v>
      </c>
      <c r="M291" s="2493" t="s">
        <v>892</v>
      </c>
      <c r="N291" s="2525" t="s">
        <v>1319</v>
      </c>
      <c r="O291" s="2529">
        <f>AC291</f>
        <v>79.059200000000004</v>
      </c>
      <c r="P291" s="2522">
        <v>0</v>
      </c>
      <c r="Q291" s="2522">
        <v>0</v>
      </c>
      <c r="R291" s="2522">
        <v>0</v>
      </c>
      <c r="S291" s="2526">
        <f>+SUM(O291:Q298)</f>
        <v>79.059200000000004</v>
      </c>
      <c r="T291" s="2493" t="s">
        <v>223</v>
      </c>
      <c r="U291" s="159" t="s">
        <v>64</v>
      </c>
      <c r="V291" s="407"/>
      <c r="W291" s="442" t="s">
        <v>105</v>
      </c>
      <c r="X291" s="88"/>
      <c r="Y291" s="89"/>
      <c r="Z291" s="90"/>
      <c r="AA291" s="90"/>
      <c r="AB291" s="90"/>
      <c r="AC291" s="91">
        <f>SUM(AB292:AB298)</f>
        <v>79.059200000000004</v>
      </c>
      <c r="AD291" s="89"/>
      <c r="AE291" s="92"/>
      <c r="AF291" s="92"/>
      <c r="AG291" s="2519" t="s">
        <v>224</v>
      </c>
    </row>
    <row r="292" spans="1:33" s="19" customFormat="1" ht="24" customHeight="1" x14ac:dyDescent="0.25">
      <c r="A292" s="2561"/>
      <c r="B292" s="2545"/>
      <c r="C292" s="2548"/>
      <c r="D292" s="2442" t="s">
        <v>141</v>
      </c>
      <c r="E292" s="2555" t="s">
        <v>217</v>
      </c>
      <c r="F292" s="2442" t="s">
        <v>218</v>
      </c>
      <c r="G292" s="2442" t="s">
        <v>216</v>
      </c>
      <c r="H292" s="2442" t="s">
        <v>219</v>
      </c>
      <c r="I292" s="2558">
        <v>5</v>
      </c>
      <c r="J292" s="2558">
        <v>5</v>
      </c>
      <c r="K292" s="2517">
        <v>8</v>
      </c>
      <c r="L292" s="2517">
        <v>8</v>
      </c>
      <c r="M292" s="2442" t="s">
        <v>220</v>
      </c>
      <c r="N292" s="2451" t="s">
        <v>221</v>
      </c>
      <c r="O292" s="2530"/>
      <c r="P292" s="2523"/>
      <c r="Q292" s="2523"/>
      <c r="R292" s="2523"/>
      <c r="S292" s="2527"/>
      <c r="T292" s="2442"/>
      <c r="U292" s="40"/>
      <c r="V292" s="137" t="s">
        <v>772</v>
      </c>
      <c r="W292" s="73" t="s">
        <v>114</v>
      </c>
      <c r="X292" s="34">
        <v>10</v>
      </c>
      <c r="Y292" s="374" t="s">
        <v>264</v>
      </c>
      <c r="Z292" s="22">
        <v>3.1</v>
      </c>
      <c r="AA292" s="23">
        <f>+X292*Z292</f>
        <v>31</v>
      </c>
      <c r="AB292" s="23">
        <f>+AA292*0+AA292</f>
        <v>31</v>
      </c>
      <c r="AC292" s="24" t="s">
        <v>83</v>
      </c>
      <c r="AD292" s="35"/>
      <c r="AE292" s="35" t="s">
        <v>52</v>
      </c>
      <c r="AF292" s="37"/>
      <c r="AG292" s="2520"/>
    </row>
    <row r="293" spans="1:33" s="19" customFormat="1" ht="24" customHeight="1" x14ac:dyDescent="0.25">
      <c r="A293" s="2561"/>
      <c r="B293" s="2545"/>
      <c r="C293" s="2548"/>
      <c r="D293" s="2442" t="s">
        <v>141</v>
      </c>
      <c r="E293" s="2555" t="s">
        <v>217</v>
      </c>
      <c r="F293" s="2442" t="s">
        <v>218</v>
      </c>
      <c r="G293" s="2442" t="s">
        <v>216</v>
      </c>
      <c r="H293" s="2442" t="s">
        <v>219</v>
      </c>
      <c r="I293" s="2558">
        <v>5</v>
      </c>
      <c r="J293" s="2558">
        <v>5</v>
      </c>
      <c r="K293" s="2517">
        <v>8</v>
      </c>
      <c r="L293" s="2517">
        <v>8</v>
      </c>
      <c r="M293" s="2442" t="s">
        <v>220</v>
      </c>
      <c r="N293" s="2451" t="s">
        <v>221</v>
      </c>
      <c r="O293" s="2530"/>
      <c r="P293" s="2523"/>
      <c r="Q293" s="2523"/>
      <c r="R293" s="2523"/>
      <c r="S293" s="2527"/>
      <c r="T293" s="2442"/>
      <c r="U293" s="40"/>
      <c r="V293" s="137" t="s">
        <v>778</v>
      </c>
      <c r="W293" s="73" t="s">
        <v>119</v>
      </c>
      <c r="X293" s="34">
        <v>5</v>
      </c>
      <c r="Y293" s="374" t="s">
        <v>264</v>
      </c>
      <c r="Z293" s="22">
        <v>0.21</v>
      </c>
      <c r="AA293" s="23">
        <f>Z293*X293</f>
        <v>1.05</v>
      </c>
      <c r="AB293" s="23">
        <f>((AA293*0.12)+AA293)</f>
        <v>1.1760000000000002</v>
      </c>
      <c r="AC293" s="29" t="s">
        <v>83</v>
      </c>
      <c r="AD293" s="35"/>
      <c r="AE293" s="35" t="s">
        <v>52</v>
      </c>
      <c r="AF293" s="38"/>
      <c r="AG293" s="2520"/>
    </row>
    <row r="294" spans="1:33" s="19" customFormat="1" ht="24" customHeight="1" x14ac:dyDescent="0.25">
      <c r="A294" s="2561"/>
      <c r="B294" s="2545"/>
      <c r="C294" s="2548"/>
      <c r="D294" s="2442" t="s">
        <v>141</v>
      </c>
      <c r="E294" s="2555" t="s">
        <v>217</v>
      </c>
      <c r="F294" s="2442" t="s">
        <v>218</v>
      </c>
      <c r="G294" s="2442" t="s">
        <v>216</v>
      </c>
      <c r="H294" s="2442" t="s">
        <v>219</v>
      </c>
      <c r="I294" s="2558">
        <v>5</v>
      </c>
      <c r="J294" s="2558">
        <v>5</v>
      </c>
      <c r="K294" s="2517">
        <v>8</v>
      </c>
      <c r="L294" s="2517">
        <v>8</v>
      </c>
      <c r="M294" s="2442" t="s">
        <v>220</v>
      </c>
      <c r="N294" s="2451" t="s">
        <v>221</v>
      </c>
      <c r="O294" s="2530"/>
      <c r="P294" s="2523"/>
      <c r="Q294" s="2523"/>
      <c r="R294" s="2523"/>
      <c r="S294" s="2527"/>
      <c r="T294" s="2442"/>
      <c r="U294" s="40"/>
      <c r="V294" s="137" t="s">
        <v>759</v>
      </c>
      <c r="W294" s="73" t="s">
        <v>760</v>
      </c>
      <c r="X294" s="34">
        <v>1</v>
      </c>
      <c r="Y294" s="374" t="s">
        <v>264</v>
      </c>
      <c r="Z294" s="22">
        <v>1.4</v>
      </c>
      <c r="AA294" s="23">
        <f>Z294*X294</f>
        <v>1.4</v>
      </c>
      <c r="AB294" s="23">
        <f>((AA294*0.12)+AA294)</f>
        <v>1.5679999999999998</v>
      </c>
      <c r="AC294" s="29" t="s">
        <v>83</v>
      </c>
      <c r="AD294" s="35"/>
      <c r="AE294" s="35" t="s">
        <v>52</v>
      </c>
      <c r="AF294" s="38"/>
      <c r="AG294" s="2520"/>
    </row>
    <row r="295" spans="1:33" s="19" customFormat="1" ht="24" customHeight="1" x14ac:dyDescent="0.25">
      <c r="A295" s="2561"/>
      <c r="B295" s="2545"/>
      <c r="C295" s="2548"/>
      <c r="D295" s="2442"/>
      <c r="E295" s="2555"/>
      <c r="F295" s="2442"/>
      <c r="G295" s="2442"/>
      <c r="H295" s="2442"/>
      <c r="I295" s="2558"/>
      <c r="J295" s="2558"/>
      <c r="K295" s="2517"/>
      <c r="L295" s="2517"/>
      <c r="M295" s="2442"/>
      <c r="N295" s="2451"/>
      <c r="O295" s="2530"/>
      <c r="P295" s="2523"/>
      <c r="Q295" s="2523"/>
      <c r="R295" s="2523"/>
      <c r="S295" s="2527"/>
      <c r="T295" s="2442"/>
      <c r="U295" s="40"/>
      <c r="V295" s="137" t="s">
        <v>791</v>
      </c>
      <c r="W295" s="1148" t="s">
        <v>818</v>
      </c>
      <c r="X295" s="39">
        <v>10</v>
      </c>
      <c r="Y295" s="374" t="s">
        <v>264</v>
      </c>
      <c r="Z295" s="23">
        <v>1.3</v>
      </c>
      <c r="AA295" s="23">
        <f>Z295*X295</f>
        <v>13</v>
      </c>
      <c r="AB295" s="23">
        <f>((AA295*0.12)+AA295)</f>
        <v>14.56</v>
      </c>
      <c r="AC295" s="29" t="s">
        <v>83</v>
      </c>
      <c r="AD295" s="35"/>
      <c r="AE295" s="35" t="s">
        <v>52</v>
      </c>
      <c r="AF295" s="38"/>
      <c r="AG295" s="2520"/>
    </row>
    <row r="296" spans="1:33" s="19" customFormat="1" ht="33.950000000000003" customHeight="1" x14ac:dyDescent="0.25">
      <c r="A296" s="2561"/>
      <c r="B296" s="2545"/>
      <c r="C296" s="2548"/>
      <c r="D296" s="2442"/>
      <c r="E296" s="2555"/>
      <c r="F296" s="2442"/>
      <c r="G296" s="2442"/>
      <c r="H296" s="2442"/>
      <c r="I296" s="2558"/>
      <c r="J296" s="2558"/>
      <c r="K296" s="2517"/>
      <c r="L296" s="2517"/>
      <c r="M296" s="2442"/>
      <c r="N296" s="2451"/>
      <c r="O296" s="2530"/>
      <c r="P296" s="2523"/>
      <c r="Q296" s="2523"/>
      <c r="R296" s="2523"/>
      <c r="S296" s="2527"/>
      <c r="T296" s="2442"/>
      <c r="U296" s="40"/>
      <c r="V296" s="137" t="s">
        <v>792</v>
      </c>
      <c r="W296" s="1148" t="s">
        <v>819</v>
      </c>
      <c r="X296" s="39">
        <v>25</v>
      </c>
      <c r="Y296" s="374" t="s">
        <v>264</v>
      </c>
      <c r="Z296" s="23">
        <v>0.66</v>
      </c>
      <c r="AA296" s="23">
        <f t="shared" ref="AA296:AA297" si="58">Z296*X296</f>
        <v>16.5</v>
      </c>
      <c r="AB296" s="23">
        <f t="shared" ref="AB296:AB297" si="59">((AA296*0.12)+AA296)</f>
        <v>18.48</v>
      </c>
      <c r="AC296" s="29" t="s">
        <v>83</v>
      </c>
      <c r="AD296" s="35"/>
      <c r="AE296" s="35" t="s">
        <v>52</v>
      </c>
      <c r="AF296" s="38"/>
      <c r="AG296" s="2520"/>
    </row>
    <row r="297" spans="1:33" s="19" customFormat="1" ht="33.950000000000003" customHeight="1" x14ac:dyDescent="0.25">
      <c r="A297" s="2561"/>
      <c r="B297" s="2545"/>
      <c r="C297" s="2548"/>
      <c r="D297" s="2442"/>
      <c r="E297" s="2555"/>
      <c r="F297" s="2442"/>
      <c r="G297" s="2442"/>
      <c r="H297" s="2442"/>
      <c r="I297" s="2558"/>
      <c r="J297" s="2558"/>
      <c r="K297" s="2517"/>
      <c r="L297" s="2517"/>
      <c r="M297" s="2442"/>
      <c r="N297" s="2451"/>
      <c r="O297" s="2530"/>
      <c r="P297" s="2523"/>
      <c r="Q297" s="2523"/>
      <c r="R297" s="2523"/>
      <c r="S297" s="2527"/>
      <c r="T297" s="2442"/>
      <c r="U297" s="40"/>
      <c r="V297" s="137" t="s">
        <v>793</v>
      </c>
      <c r="W297" s="1148" t="s">
        <v>794</v>
      </c>
      <c r="X297" s="39">
        <v>100</v>
      </c>
      <c r="Y297" s="374" t="s">
        <v>264</v>
      </c>
      <c r="Z297" s="23">
        <v>0.1</v>
      </c>
      <c r="AA297" s="23">
        <f t="shared" si="58"/>
        <v>10</v>
      </c>
      <c r="AB297" s="23">
        <f t="shared" si="59"/>
        <v>11.2</v>
      </c>
      <c r="AC297" s="29" t="s">
        <v>83</v>
      </c>
      <c r="AD297" s="35"/>
      <c r="AE297" s="35" t="s">
        <v>52</v>
      </c>
      <c r="AF297" s="38"/>
      <c r="AG297" s="2520"/>
    </row>
    <row r="298" spans="1:33" s="19" customFormat="1" ht="24" customHeight="1" x14ac:dyDescent="0.25">
      <c r="A298" s="2561"/>
      <c r="B298" s="2552"/>
      <c r="C298" s="2553"/>
      <c r="D298" s="2427" t="s">
        <v>141</v>
      </c>
      <c r="E298" s="2556" t="s">
        <v>217</v>
      </c>
      <c r="F298" s="2427" t="s">
        <v>218</v>
      </c>
      <c r="G298" s="2427" t="s">
        <v>216</v>
      </c>
      <c r="H298" s="2427" t="s">
        <v>219</v>
      </c>
      <c r="I298" s="2559">
        <v>5</v>
      </c>
      <c r="J298" s="2559">
        <v>5</v>
      </c>
      <c r="K298" s="2560">
        <v>8</v>
      </c>
      <c r="L298" s="2560">
        <v>8</v>
      </c>
      <c r="M298" s="2427" t="s">
        <v>220</v>
      </c>
      <c r="N298" s="2464" t="s">
        <v>221</v>
      </c>
      <c r="O298" s="2531"/>
      <c r="P298" s="2524"/>
      <c r="Q298" s="2524"/>
      <c r="R298" s="2524"/>
      <c r="S298" s="2528"/>
      <c r="T298" s="2427"/>
      <c r="U298" s="291"/>
      <c r="V298" s="401" t="s">
        <v>774</v>
      </c>
      <c r="W298" s="162" t="s">
        <v>116</v>
      </c>
      <c r="X298" s="107">
        <v>2</v>
      </c>
      <c r="Y298" s="466" t="s">
        <v>264</v>
      </c>
      <c r="Z298" s="108">
        <v>0.48</v>
      </c>
      <c r="AA298" s="109">
        <f>Z298*X298</f>
        <v>0.96</v>
      </c>
      <c r="AB298" s="109">
        <f>((AA298*0.12)+AA298)</f>
        <v>1.0751999999999999</v>
      </c>
      <c r="AC298" s="110" t="s">
        <v>83</v>
      </c>
      <c r="AD298" s="111"/>
      <c r="AE298" s="111" t="s">
        <v>52</v>
      </c>
      <c r="AF298" s="112"/>
      <c r="AG298" s="2457"/>
    </row>
    <row r="299" spans="1:33" s="19" customFormat="1" ht="57.75" customHeight="1" x14ac:dyDescent="0.25">
      <c r="A299" s="2561"/>
      <c r="B299" s="2550" t="s">
        <v>44</v>
      </c>
      <c r="C299" s="2500" t="s">
        <v>45</v>
      </c>
      <c r="D299" s="2441" t="s">
        <v>87</v>
      </c>
      <c r="E299" s="2503" t="s">
        <v>47</v>
      </c>
      <c r="F299" s="2441" t="s">
        <v>865</v>
      </c>
      <c r="G299" s="2441" t="s">
        <v>96</v>
      </c>
      <c r="H299" s="2441" t="s">
        <v>847</v>
      </c>
      <c r="I299" s="2505">
        <v>1</v>
      </c>
      <c r="J299" s="2505">
        <v>2</v>
      </c>
      <c r="K299" s="2507">
        <v>6</v>
      </c>
      <c r="L299" s="2507">
        <v>3</v>
      </c>
      <c r="M299" s="2441" t="s">
        <v>895</v>
      </c>
      <c r="N299" s="2450" t="s">
        <v>1321</v>
      </c>
      <c r="O299" s="2494">
        <f>AC299</f>
        <v>20.16</v>
      </c>
      <c r="P299" s="2496">
        <v>0</v>
      </c>
      <c r="Q299" s="2496">
        <v>0</v>
      </c>
      <c r="R299" s="2496">
        <v>0</v>
      </c>
      <c r="S299" s="2498">
        <f>+SUM(O299:Q300)</f>
        <v>20.16</v>
      </c>
      <c r="T299" s="2441" t="s">
        <v>223</v>
      </c>
      <c r="U299" s="30" t="s">
        <v>65</v>
      </c>
      <c r="V299" s="294"/>
      <c r="W299" s="136" t="s">
        <v>66</v>
      </c>
      <c r="X299" s="27"/>
      <c r="Y299" s="28"/>
      <c r="Z299" s="168"/>
      <c r="AA299" s="16"/>
      <c r="AB299" s="16"/>
      <c r="AC299" s="133">
        <f>SUM(AB300:AB300)</f>
        <v>20.16</v>
      </c>
      <c r="AD299" s="28"/>
      <c r="AE299" s="134"/>
      <c r="AF299" s="134"/>
      <c r="AG299" s="2538"/>
    </row>
    <row r="300" spans="1:33" s="19" customFormat="1" ht="57.75" customHeight="1" thickBot="1" x14ac:dyDescent="0.3">
      <c r="A300" s="2561"/>
      <c r="B300" s="2551"/>
      <c r="C300" s="2501"/>
      <c r="D300" s="2502"/>
      <c r="E300" s="2504"/>
      <c r="F300" s="2502"/>
      <c r="G300" s="2502"/>
      <c r="H300" s="2502"/>
      <c r="I300" s="2506"/>
      <c r="J300" s="2506"/>
      <c r="K300" s="2508"/>
      <c r="L300" s="2508"/>
      <c r="M300" s="2502"/>
      <c r="N300" s="2509"/>
      <c r="O300" s="2495"/>
      <c r="P300" s="2497"/>
      <c r="Q300" s="2497"/>
      <c r="R300" s="2497"/>
      <c r="S300" s="2499"/>
      <c r="T300" s="2502"/>
      <c r="U300" s="371"/>
      <c r="V300" s="166" t="s">
        <v>47</v>
      </c>
      <c r="W300" s="443" t="s">
        <v>127</v>
      </c>
      <c r="X300" s="167">
        <v>2</v>
      </c>
      <c r="Y300" s="151" t="s">
        <v>264</v>
      </c>
      <c r="Z300" s="153">
        <v>9</v>
      </c>
      <c r="AA300" s="153">
        <f>X300*Z300</f>
        <v>18</v>
      </c>
      <c r="AB300" s="153">
        <f>AA300+(AA300*0.12)</f>
        <v>20.16</v>
      </c>
      <c r="AC300" s="154"/>
      <c r="AD300" s="151"/>
      <c r="AE300" s="151"/>
      <c r="AF300" s="155" t="s">
        <v>52</v>
      </c>
      <c r="AG300" s="2539"/>
    </row>
    <row r="301" spans="1:33" s="84" customFormat="1" ht="22.5" customHeight="1" thickBot="1" x14ac:dyDescent="0.3">
      <c r="A301" s="2562"/>
      <c r="B301" s="2429" t="s">
        <v>137</v>
      </c>
      <c r="C301" s="2429"/>
      <c r="D301" s="2429"/>
      <c r="E301" s="2429"/>
      <c r="F301" s="2429"/>
      <c r="G301" s="2429"/>
      <c r="H301" s="2429"/>
      <c r="I301" s="2429"/>
      <c r="J301" s="2429"/>
      <c r="K301" s="2429"/>
      <c r="L301" s="2429"/>
      <c r="M301" s="2429"/>
      <c r="N301" s="79" t="s">
        <v>138</v>
      </c>
      <c r="O301" s="80">
        <f>SUM(O291:O300)</f>
        <v>99.219200000000001</v>
      </c>
      <c r="P301" s="81">
        <f>SUM(P291:P300)</f>
        <v>0</v>
      </c>
      <c r="Q301" s="81">
        <f>SUM(Q291:Q300)</f>
        <v>0</v>
      </c>
      <c r="R301" s="81">
        <f>SUM(R291:R300)</f>
        <v>0</v>
      </c>
      <c r="S301" s="81">
        <f>SUM(S291:S300)</f>
        <v>99.219200000000001</v>
      </c>
      <c r="T301" s="82"/>
      <c r="U301" s="2540" t="s">
        <v>139</v>
      </c>
      <c r="V301" s="2429"/>
      <c r="W301" s="2429"/>
      <c r="X301" s="2429"/>
      <c r="Y301" s="2429"/>
      <c r="Z301" s="2429"/>
      <c r="AA301" s="2429"/>
      <c r="AB301" s="79" t="s">
        <v>138</v>
      </c>
      <c r="AC301" s="83">
        <f>SUM(AC291:AC300)</f>
        <v>99.219200000000001</v>
      </c>
      <c r="AD301" s="2541"/>
      <c r="AE301" s="2542"/>
      <c r="AF301" s="2542"/>
      <c r="AG301" s="2543"/>
    </row>
    <row r="302" spans="1:33" s="19" customFormat="1" ht="18" customHeight="1" x14ac:dyDescent="0.25">
      <c r="A302" s="2561" t="s">
        <v>225</v>
      </c>
      <c r="B302" s="2544" t="s">
        <v>44</v>
      </c>
      <c r="C302" s="2547" t="s">
        <v>45</v>
      </c>
      <c r="D302" s="2493" t="s">
        <v>87</v>
      </c>
      <c r="E302" s="2554" t="s">
        <v>47</v>
      </c>
      <c r="F302" s="2493" t="s">
        <v>866</v>
      </c>
      <c r="G302" s="2493" t="s">
        <v>96</v>
      </c>
      <c r="H302" s="2493" t="s">
        <v>847</v>
      </c>
      <c r="I302" s="2557">
        <v>1</v>
      </c>
      <c r="J302" s="2557">
        <v>2</v>
      </c>
      <c r="K302" s="2516">
        <v>4</v>
      </c>
      <c r="L302" s="2516">
        <v>2</v>
      </c>
      <c r="M302" s="2493" t="s">
        <v>895</v>
      </c>
      <c r="N302" s="2525" t="s">
        <v>1321</v>
      </c>
      <c r="O302" s="2529">
        <f>AC302</f>
        <v>76.416000000000011</v>
      </c>
      <c r="P302" s="2522">
        <v>0</v>
      </c>
      <c r="Q302" s="2522">
        <v>0</v>
      </c>
      <c r="R302" s="2522">
        <v>0</v>
      </c>
      <c r="S302" s="2526">
        <f>+SUM(O302:Q307)</f>
        <v>76.416000000000011</v>
      </c>
      <c r="T302" s="2493" t="s">
        <v>896</v>
      </c>
      <c r="U302" s="85" t="s">
        <v>64</v>
      </c>
      <c r="V302" s="423"/>
      <c r="W302" s="442" t="s">
        <v>105</v>
      </c>
      <c r="X302" s="419"/>
      <c r="Y302" s="420"/>
      <c r="Z302" s="421"/>
      <c r="AA302" s="90"/>
      <c r="AB302" s="90"/>
      <c r="AC302" s="406">
        <f>SUM(AB303:AB307)</f>
        <v>76.416000000000011</v>
      </c>
      <c r="AD302" s="267"/>
      <c r="AE302" s="92"/>
      <c r="AF302" s="92"/>
      <c r="AG302" s="2519" t="s">
        <v>226</v>
      </c>
    </row>
    <row r="303" spans="1:33" s="19" customFormat="1" ht="18" customHeight="1" x14ac:dyDescent="0.25">
      <c r="A303" s="2561"/>
      <c r="B303" s="2545"/>
      <c r="C303" s="2548"/>
      <c r="D303" s="2442"/>
      <c r="E303" s="2555"/>
      <c r="F303" s="2442"/>
      <c r="G303" s="2442"/>
      <c r="H303" s="2442"/>
      <c r="I303" s="2558"/>
      <c r="J303" s="2558"/>
      <c r="K303" s="2517"/>
      <c r="L303" s="2517"/>
      <c r="M303" s="2442"/>
      <c r="N303" s="2451"/>
      <c r="O303" s="2530"/>
      <c r="P303" s="2523"/>
      <c r="Q303" s="2523"/>
      <c r="R303" s="2523"/>
      <c r="S303" s="2527"/>
      <c r="T303" s="2442"/>
      <c r="U303" s="31"/>
      <c r="V303" s="137" t="s">
        <v>772</v>
      </c>
      <c r="W303" s="73" t="s">
        <v>114</v>
      </c>
      <c r="X303" s="34">
        <v>10</v>
      </c>
      <c r="Y303" s="374" t="s">
        <v>264</v>
      </c>
      <c r="Z303" s="22">
        <v>3.1</v>
      </c>
      <c r="AA303" s="23">
        <f>Z303*X303</f>
        <v>31</v>
      </c>
      <c r="AB303" s="23">
        <f>((AA303*0)+AA303)</f>
        <v>31</v>
      </c>
      <c r="AC303" s="29" t="s">
        <v>83</v>
      </c>
      <c r="AD303" s="35"/>
      <c r="AE303" s="35" t="s">
        <v>52</v>
      </c>
      <c r="AF303" s="37"/>
      <c r="AG303" s="2520"/>
    </row>
    <row r="304" spans="1:33" s="19" customFormat="1" ht="18" customHeight="1" x14ac:dyDescent="0.25">
      <c r="A304" s="2561"/>
      <c r="B304" s="2545"/>
      <c r="C304" s="2548"/>
      <c r="D304" s="2442"/>
      <c r="E304" s="2555"/>
      <c r="F304" s="2442"/>
      <c r="G304" s="2442"/>
      <c r="H304" s="2442"/>
      <c r="I304" s="2558"/>
      <c r="J304" s="2558"/>
      <c r="K304" s="2517"/>
      <c r="L304" s="2517"/>
      <c r="M304" s="2442"/>
      <c r="N304" s="2451"/>
      <c r="O304" s="2530"/>
      <c r="P304" s="2523"/>
      <c r="Q304" s="2523"/>
      <c r="R304" s="2523"/>
      <c r="S304" s="2527"/>
      <c r="T304" s="2442"/>
      <c r="U304" s="40"/>
      <c r="V304" s="137" t="s">
        <v>778</v>
      </c>
      <c r="W304" s="73" t="s">
        <v>119</v>
      </c>
      <c r="X304" s="34">
        <v>5</v>
      </c>
      <c r="Y304" s="374" t="s">
        <v>264</v>
      </c>
      <c r="Z304" s="22">
        <v>0.21</v>
      </c>
      <c r="AA304" s="23">
        <f>Z304*X304</f>
        <v>1.05</v>
      </c>
      <c r="AB304" s="23">
        <f t="shared" ref="AB304:AB307" si="60">((AA304*0.12)+AA304)</f>
        <v>1.1760000000000002</v>
      </c>
      <c r="AC304" s="29" t="s">
        <v>83</v>
      </c>
      <c r="AD304" s="35"/>
      <c r="AE304" s="35" t="s">
        <v>52</v>
      </c>
      <c r="AF304" s="38"/>
      <c r="AG304" s="2520"/>
    </row>
    <row r="305" spans="1:33" s="19" customFormat="1" ht="18" customHeight="1" x14ac:dyDescent="0.25">
      <c r="A305" s="2561"/>
      <c r="B305" s="2545"/>
      <c r="C305" s="2548"/>
      <c r="D305" s="2442"/>
      <c r="E305" s="2555"/>
      <c r="F305" s="2442"/>
      <c r="G305" s="2442"/>
      <c r="H305" s="2442"/>
      <c r="I305" s="2558"/>
      <c r="J305" s="2558"/>
      <c r="K305" s="2517"/>
      <c r="L305" s="2517"/>
      <c r="M305" s="2442"/>
      <c r="N305" s="2451"/>
      <c r="O305" s="2530"/>
      <c r="P305" s="2523"/>
      <c r="Q305" s="2523"/>
      <c r="R305" s="2523"/>
      <c r="S305" s="2527"/>
      <c r="T305" s="2442"/>
      <c r="U305" s="40"/>
      <c r="V305" s="137" t="s">
        <v>791</v>
      </c>
      <c r="W305" s="1148" t="s">
        <v>818</v>
      </c>
      <c r="X305" s="39">
        <v>10</v>
      </c>
      <c r="Y305" s="374" t="s">
        <v>264</v>
      </c>
      <c r="Z305" s="23">
        <v>1.3</v>
      </c>
      <c r="AA305" s="23">
        <f t="shared" ref="AA305:AA307" si="61">Z305*X305</f>
        <v>13</v>
      </c>
      <c r="AB305" s="23">
        <f t="shared" si="60"/>
        <v>14.56</v>
      </c>
      <c r="AC305" s="29" t="s">
        <v>83</v>
      </c>
      <c r="AD305" s="35"/>
      <c r="AE305" s="35" t="s">
        <v>52</v>
      </c>
      <c r="AF305" s="38"/>
      <c r="AG305" s="2520"/>
    </row>
    <row r="306" spans="1:33" s="19" customFormat="1" ht="33.950000000000003" customHeight="1" x14ac:dyDescent="0.25">
      <c r="A306" s="2561"/>
      <c r="B306" s="2545"/>
      <c r="C306" s="2548"/>
      <c r="D306" s="2442"/>
      <c r="E306" s="2555"/>
      <c r="F306" s="2442"/>
      <c r="G306" s="2442"/>
      <c r="H306" s="2442"/>
      <c r="I306" s="2558"/>
      <c r="J306" s="2558"/>
      <c r="K306" s="2517"/>
      <c r="L306" s="2517"/>
      <c r="M306" s="2442"/>
      <c r="N306" s="2451"/>
      <c r="O306" s="2530"/>
      <c r="P306" s="2523"/>
      <c r="Q306" s="2523"/>
      <c r="R306" s="2523"/>
      <c r="S306" s="2527"/>
      <c r="T306" s="2442"/>
      <c r="U306" s="40"/>
      <c r="V306" s="137" t="s">
        <v>792</v>
      </c>
      <c r="W306" s="1148" t="s">
        <v>819</v>
      </c>
      <c r="X306" s="39">
        <v>25</v>
      </c>
      <c r="Y306" s="374" t="s">
        <v>264</v>
      </c>
      <c r="Z306" s="23">
        <v>0.66</v>
      </c>
      <c r="AA306" s="23">
        <f t="shared" si="61"/>
        <v>16.5</v>
      </c>
      <c r="AB306" s="23">
        <f t="shared" si="60"/>
        <v>18.48</v>
      </c>
      <c r="AC306" s="29" t="s">
        <v>83</v>
      </c>
      <c r="AD306" s="35"/>
      <c r="AE306" s="35" t="s">
        <v>52</v>
      </c>
      <c r="AF306" s="38"/>
      <c r="AG306" s="2520"/>
    </row>
    <row r="307" spans="1:33" s="19" customFormat="1" ht="33.950000000000003" customHeight="1" thickBot="1" x14ac:dyDescent="0.3">
      <c r="A307" s="2561"/>
      <c r="B307" s="2551"/>
      <c r="C307" s="2501"/>
      <c r="D307" s="2502"/>
      <c r="E307" s="2504"/>
      <c r="F307" s="2502"/>
      <c r="G307" s="2502"/>
      <c r="H307" s="2502"/>
      <c r="I307" s="2506"/>
      <c r="J307" s="2506"/>
      <c r="K307" s="2508"/>
      <c r="L307" s="2508"/>
      <c r="M307" s="2502"/>
      <c r="N307" s="2509"/>
      <c r="O307" s="2564"/>
      <c r="P307" s="2565"/>
      <c r="Q307" s="2565"/>
      <c r="R307" s="2565"/>
      <c r="S307" s="2563"/>
      <c r="T307" s="2502"/>
      <c r="U307" s="370"/>
      <c r="V307" s="417" t="s">
        <v>793</v>
      </c>
      <c r="W307" s="1149" t="s">
        <v>794</v>
      </c>
      <c r="X307" s="284">
        <v>100</v>
      </c>
      <c r="Y307" s="467" t="s">
        <v>264</v>
      </c>
      <c r="Z307" s="153">
        <v>0.1</v>
      </c>
      <c r="AA307" s="153">
        <f t="shared" si="61"/>
        <v>10</v>
      </c>
      <c r="AB307" s="153">
        <f t="shared" si="60"/>
        <v>11.2</v>
      </c>
      <c r="AC307" s="154" t="s">
        <v>83</v>
      </c>
      <c r="AD307" s="151"/>
      <c r="AE307" s="151" t="s">
        <v>52</v>
      </c>
      <c r="AF307" s="155"/>
      <c r="AG307" s="2539"/>
    </row>
    <row r="308" spans="1:33" s="84" customFormat="1" ht="22.5" customHeight="1" thickBot="1" x14ac:dyDescent="0.3">
      <c r="A308" s="2562"/>
      <c r="B308" s="2429" t="s">
        <v>137</v>
      </c>
      <c r="C308" s="2429"/>
      <c r="D308" s="2429"/>
      <c r="E308" s="2429"/>
      <c r="F308" s="2429"/>
      <c r="G308" s="2429"/>
      <c r="H308" s="2429"/>
      <c r="I308" s="2429"/>
      <c r="J308" s="2429"/>
      <c r="K308" s="2429"/>
      <c r="L308" s="2429"/>
      <c r="M308" s="2429"/>
      <c r="N308" s="79" t="s">
        <v>138</v>
      </c>
      <c r="O308" s="80">
        <f>SUM(O302:O307)</f>
        <v>76.416000000000011</v>
      </c>
      <c r="P308" s="81">
        <f>SUM(P302:P307)</f>
        <v>0</v>
      </c>
      <c r="Q308" s="81">
        <f>SUM(Q302:Q307)</f>
        <v>0</v>
      </c>
      <c r="R308" s="81">
        <f>SUM(R302:R307)</f>
        <v>0</v>
      </c>
      <c r="S308" s="81">
        <f>SUM(S302:S307)</f>
        <v>76.416000000000011</v>
      </c>
      <c r="T308" s="82"/>
      <c r="U308" s="2540" t="s">
        <v>139</v>
      </c>
      <c r="V308" s="2429"/>
      <c r="W308" s="2429"/>
      <c r="X308" s="2429"/>
      <c r="Y308" s="2429"/>
      <c r="Z308" s="2429"/>
      <c r="AA308" s="2429"/>
      <c r="AB308" s="79" t="s">
        <v>138</v>
      </c>
      <c r="AC308" s="83">
        <f>SUM(AC302:AC307)</f>
        <v>76.416000000000011</v>
      </c>
      <c r="AD308" s="2541"/>
      <c r="AE308" s="2542"/>
      <c r="AF308" s="2542"/>
      <c r="AG308" s="2543"/>
    </row>
    <row r="309" spans="1:33" s="19" customFormat="1" ht="18" customHeight="1" x14ac:dyDescent="0.25">
      <c r="A309" s="2567" t="s">
        <v>227</v>
      </c>
      <c r="B309" s="2544" t="s">
        <v>75</v>
      </c>
      <c r="C309" s="2547" t="s">
        <v>76</v>
      </c>
      <c r="D309" s="2493" t="s">
        <v>141</v>
      </c>
      <c r="E309" s="2554" t="s">
        <v>47</v>
      </c>
      <c r="F309" s="2493" t="s">
        <v>215</v>
      </c>
      <c r="G309" s="2493" t="s">
        <v>216</v>
      </c>
      <c r="H309" s="2493" t="s">
        <v>845</v>
      </c>
      <c r="I309" s="2557">
        <v>7</v>
      </c>
      <c r="J309" s="2557">
        <v>7</v>
      </c>
      <c r="K309" s="2516">
        <v>10</v>
      </c>
      <c r="L309" s="2516">
        <v>10</v>
      </c>
      <c r="M309" s="2493" t="s">
        <v>892</v>
      </c>
      <c r="N309" s="2525" t="s">
        <v>1319</v>
      </c>
      <c r="O309" s="2529">
        <f>AC309</f>
        <v>82.013760000000005</v>
      </c>
      <c r="P309" s="2522">
        <v>0</v>
      </c>
      <c r="Q309" s="2522">
        <v>0</v>
      </c>
      <c r="R309" s="2522">
        <v>0</v>
      </c>
      <c r="S309" s="2526">
        <f>+SUM(O309:Q318)</f>
        <v>82.013760000000005</v>
      </c>
      <c r="T309" s="2493" t="s">
        <v>228</v>
      </c>
      <c r="U309" s="159" t="s">
        <v>64</v>
      </c>
      <c r="V309" s="407"/>
      <c r="W309" s="442" t="s">
        <v>105</v>
      </c>
      <c r="X309" s="88"/>
      <c r="Y309" s="89"/>
      <c r="Z309" s="90"/>
      <c r="AA309" s="90"/>
      <c r="AB309" s="90"/>
      <c r="AC309" s="91">
        <f>SUM(AB310:AB318)</f>
        <v>82.013760000000005</v>
      </c>
      <c r="AD309" s="89"/>
      <c r="AE309" s="92"/>
      <c r="AF309" s="92"/>
      <c r="AG309" s="2519" t="s">
        <v>224</v>
      </c>
    </row>
    <row r="310" spans="1:33" s="19" customFormat="1" ht="18" customHeight="1" x14ac:dyDescent="0.25">
      <c r="A310" s="2561"/>
      <c r="B310" s="2545"/>
      <c r="C310" s="2548"/>
      <c r="D310" s="2442" t="s">
        <v>141</v>
      </c>
      <c r="E310" s="2555" t="s">
        <v>217</v>
      </c>
      <c r="F310" s="2442" t="s">
        <v>218</v>
      </c>
      <c r="G310" s="2442" t="s">
        <v>216</v>
      </c>
      <c r="H310" s="2442" t="s">
        <v>219</v>
      </c>
      <c r="I310" s="2558">
        <v>5</v>
      </c>
      <c r="J310" s="2558">
        <v>5</v>
      </c>
      <c r="K310" s="2517">
        <v>8</v>
      </c>
      <c r="L310" s="2517">
        <v>8</v>
      </c>
      <c r="M310" s="2442" t="s">
        <v>220</v>
      </c>
      <c r="N310" s="2451" t="s">
        <v>221</v>
      </c>
      <c r="O310" s="2530"/>
      <c r="P310" s="2523"/>
      <c r="Q310" s="2523"/>
      <c r="R310" s="2523"/>
      <c r="S310" s="2527"/>
      <c r="T310" s="2442"/>
      <c r="U310" s="40"/>
      <c r="V310" s="137" t="s">
        <v>772</v>
      </c>
      <c r="W310" s="73" t="s">
        <v>114</v>
      </c>
      <c r="X310" s="34">
        <v>10</v>
      </c>
      <c r="Y310" s="374" t="s">
        <v>264</v>
      </c>
      <c r="Z310" s="22">
        <v>3.1</v>
      </c>
      <c r="AA310" s="23">
        <f>+X310*Z310</f>
        <v>31</v>
      </c>
      <c r="AB310" s="23">
        <f>+AA310*0+AA310</f>
        <v>31</v>
      </c>
      <c r="AC310" s="24" t="s">
        <v>83</v>
      </c>
      <c r="AD310" s="35"/>
      <c r="AE310" s="35" t="s">
        <v>52</v>
      </c>
      <c r="AF310" s="37"/>
      <c r="AG310" s="2520"/>
    </row>
    <row r="311" spans="1:33" s="19" customFormat="1" ht="18" customHeight="1" x14ac:dyDescent="0.25">
      <c r="A311" s="2561"/>
      <c r="B311" s="2545"/>
      <c r="C311" s="2548"/>
      <c r="D311" s="2442" t="s">
        <v>141</v>
      </c>
      <c r="E311" s="2555" t="s">
        <v>217</v>
      </c>
      <c r="F311" s="2442" t="s">
        <v>218</v>
      </c>
      <c r="G311" s="2442" t="s">
        <v>216</v>
      </c>
      <c r="H311" s="2442" t="s">
        <v>219</v>
      </c>
      <c r="I311" s="2558">
        <v>5</v>
      </c>
      <c r="J311" s="2558">
        <v>5</v>
      </c>
      <c r="K311" s="2517">
        <v>8</v>
      </c>
      <c r="L311" s="2517">
        <v>8</v>
      </c>
      <c r="M311" s="2442" t="s">
        <v>220</v>
      </c>
      <c r="N311" s="2451" t="s">
        <v>221</v>
      </c>
      <c r="O311" s="2530"/>
      <c r="P311" s="2523"/>
      <c r="Q311" s="2523"/>
      <c r="R311" s="2523"/>
      <c r="S311" s="2527"/>
      <c r="T311" s="2442"/>
      <c r="U311" s="40"/>
      <c r="V311" s="137" t="s">
        <v>759</v>
      </c>
      <c r="W311" s="73" t="s">
        <v>760</v>
      </c>
      <c r="X311" s="34">
        <v>2</v>
      </c>
      <c r="Y311" s="374" t="s">
        <v>264</v>
      </c>
      <c r="Z311" s="22">
        <v>1.44</v>
      </c>
      <c r="AA311" s="23">
        <f>Z311*X311</f>
        <v>2.88</v>
      </c>
      <c r="AB311" s="23">
        <f>((AA311*0.12)+AA311)</f>
        <v>3.2256</v>
      </c>
      <c r="AC311" s="29" t="s">
        <v>83</v>
      </c>
      <c r="AD311" s="35"/>
      <c r="AE311" s="35" t="s">
        <v>52</v>
      </c>
      <c r="AF311" s="38"/>
      <c r="AG311" s="2520"/>
    </row>
    <row r="312" spans="1:33" s="19" customFormat="1" ht="18" customHeight="1" x14ac:dyDescent="0.25">
      <c r="A312" s="2561"/>
      <c r="B312" s="2545"/>
      <c r="C312" s="2548"/>
      <c r="D312" s="2442"/>
      <c r="E312" s="2555"/>
      <c r="F312" s="2442"/>
      <c r="G312" s="2442"/>
      <c r="H312" s="2442"/>
      <c r="I312" s="2558"/>
      <c r="J312" s="2558"/>
      <c r="K312" s="2517"/>
      <c r="L312" s="2517"/>
      <c r="M312" s="2442"/>
      <c r="N312" s="2451"/>
      <c r="O312" s="2530"/>
      <c r="P312" s="2523"/>
      <c r="Q312" s="2523"/>
      <c r="R312" s="2523"/>
      <c r="S312" s="2527"/>
      <c r="T312" s="2442"/>
      <c r="U312" s="40"/>
      <c r="V312" s="137" t="s">
        <v>778</v>
      </c>
      <c r="W312" s="73" t="s">
        <v>119</v>
      </c>
      <c r="X312" s="34">
        <v>5</v>
      </c>
      <c r="Y312" s="374" t="s">
        <v>264</v>
      </c>
      <c r="Z312" s="22">
        <v>0.21</v>
      </c>
      <c r="AA312" s="23">
        <f>Z312*X312</f>
        <v>1.05</v>
      </c>
      <c r="AB312" s="23">
        <f>((AA312*0.12)+AA312)</f>
        <v>1.1760000000000002</v>
      </c>
      <c r="AC312" s="29" t="s">
        <v>83</v>
      </c>
      <c r="AD312" s="35"/>
      <c r="AE312" s="35" t="s">
        <v>52</v>
      </c>
      <c r="AF312" s="38"/>
      <c r="AG312" s="2520"/>
    </row>
    <row r="313" spans="1:33" s="19" customFormat="1" ht="18" customHeight="1" x14ac:dyDescent="0.25">
      <c r="A313" s="2561"/>
      <c r="B313" s="2545"/>
      <c r="C313" s="2548"/>
      <c r="D313" s="2442"/>
      <c r="E313" s="2555"/>
      <c r="F313" s="2442"/>
      <c r="G313" s="2442"/>
      <c r="H313" s="2442"/>
      <c r="I313" s="2558"/>
      <c r="J313" s="2558"/>
      <c r="K313" s="2517"/>
      <c r="L313" s="2517"/>
      <c r="M313" s="2442"/>
      <c r="N313" s="2451"/>
      <c r="O313" s="2530"/>
      <c r="P313" s="2523"/>
      <c r="Q313" s="2523"/>
      <c r="R313" s="2523"/>
      <c r="S313" s="2527"/>
      <c r="T313" s="2442"/>
      <c r="U313" s="40"/>
      <c r="V313" s="137" t="s">
        <v>771</v>
      </c>
      <c r="W313" s="73" t="s">
        <v>113</v>
      </c>
      <c r="X313" s="34">
        <v>2</v>
      </c>
      <c r="Y313" s="374" t="s">
        <v>264</v>
      </c>
      <c r="Z313" s="22">
        <v>0.26</v>
      </c>
      <c r="AA313" s="23">
        <f>Z313*X313</f>
        <v>0.52</v>
      </c>
      <c r="AB313" s="23">
        <f>((AA313*0.12)+AA313)</f>
        <v>0.58240000000000003</v>
      </c>
      <c r="AC313" s="29" t="s">
        <v>83</v>
      </c>
      <c r="AD313" s="35"/>
      <c r="AE313" s="35" t="s">
        <v>52</v>
      </c>
      <c r="AF313" s="38"/>
      <c r="AG313" s="2520"/>
    </row>
    <row r="314" spans="1:33" s="19" customFormat="1" ht="18" customHeight="1" x14ac:dyDescent="0.25">
      <c r="A314" s="2561"/>
      <c r="B314" s="2545"/>
      <c r="C314" s="2548"/>
      <c r="D314" s="2442"/>
      <c r="E314" s="2555"/>
      <c r="F314" s="2442"/>
      <c r="G314" s="2442"/>
      <c r="H314" s="2442"/>
      <c r="I314" s="2558"/>
      <c r="J314" s="2558"/>
      <c r="K314" s="2517"/>
      <c r="L314" s="2517"/>
      <c r="M314" s="2442"/>
      <c r="N314" s="2451"/>
      <c r="O314" s="2530"/>
      <c r="P314" s="2523"/>
      <c r="Q314" s="2523"/>
      <c r="R314" s="2523"/>
      <c r="S314" s="2527"/>
      <c r="T314" s="2442"/>
      <c r="U314" s="40"/>
      <c r="V314" s="137" t="s">
        <v>769</v>
      </c>
      <c r="W314" s="73" t="s">
        <v>111</v>
      </c>
      <c r="X314" s="34">
        <v>1</v>
      </c>
      <c r="Y314" s="374" t="s">
        <v>264</v>
      </c>
      <c r="Z314" s="22">
        <v>0.73</v>
      </c>
      <c r="AA314" s="23">
        <f>Z314*X314</f>
        <v>0.73</v>
      </c>
      <c r="AB314" s="23">
        <f>((AA314*0.12)+AA314)</f>
        <v>0.81759999999999999</v>
      </c>
      <c r="AC314" s="29" t="s">
        <v>83</v>
      </c>
      <c r="AD314" s="35"/>
      <c r="AE314" s="35" t="s">
        <v>52</v>
      </c>
      <c r="AF314" s="38"/>
      <c r="AG314" s="2520"/>
    </row>
    <row r="315" spans="1:33" s="19" customFormat="1" ht="18" customHeight="1" x14ac:dyDescent="0.25">
      <c r="A315" s="2561"/>
      <c r="B315" s="2545"/>
      <c r="C315" s="2548"/>
      <c r="D315" s="2442"/>
      <c r="E315" s="2555"/>
      <c r="F315" s="2442"/>
      <c r="G315" s="2442"/>
      <c r="H315" s="2442"/>
      <c r="I315" s="2558"/>
      <c r="J315" s="2558"/>
      <c r="K315" s="2517"/>
      <c r="L315" s="2517"/>
      <c r="M315" s="2442"/>
      <c r="N315" s="2451"/>
      <c r="O315" s="2530"/>
      <c r="P315" s="2523"/>
      <c r="Q315" s="2523"/>
      <c r="R315" s="2523"/>
      <c r="S315" s="2527"/>
      <c r="T315" s="2442"/>
      <c r="U315" s="40"/>
      <c r="V315" s="137" t="s">
        <v>791</v>
      </c>
      <c r="W315" s="1148" t="s">
        <v>818</v>
      </c>
      <c r="X315" s="39">
        <v>10</v>
      </c>
      <c r="Y315" s="374" t="s">
        <v>264</v>
      </c>
      <c r="Z315" s="23">
        <v>1.3</v>
      </c>
      <c r="AA315" s="23">
        <f t="shared" ref="AA315:AA317" si="62">Z315*X315</f>
        <v>13</v>
      </c>
      <c r="AB315" s="23">
        <f t="shared" ref="AB315:AB317" si="63">((AA315*0.12)+AA315)</f>
        <v>14.56</v>
      </c>
      <c r="AC315" s="29" t="s">
        <v>83</v>
      </c>
      <c r="AD315" s="35"/>
      <c r="AE315" s="35" t="s">
        <v>52</v>
      </c>
      <c r="AF315" s="38"/>
      <c r="AG315" s="2520"/>
    </row>
    <row r="316" spans="1:33" s="19" customFormat="1" ht="33.950000000000003" customHeight="1" x14ac:dyDescent="0.25">
      <c r="A316" s="2561"/>
      <c r="B316" s="2545"/>
      <c r="C316" s="2548"/>
      <c r="D316" s="2442"/>
      <c r="E316" s="2555"/>
      <c r="F316" s="2442"/>
      <c r="G316" s="2442"/>
      <c r="H316" s="2442"/>
      <c r="I316" s="2558"/>
      <c r="J316" s="2558"/>
      <c r="K316" s="2517"/>
      <c r="L316" s="2517"/>
      <c r="M316" s="2442"/>
      <c r="N316" s="2451"/>
      <c r="O316" s="2530"/>
      <c r="P316" s="2523"/>
      <c r="Q316" s="2523"/>
      <c r="R316" s="2523"/>
      <c r="S316" s="2527"/>
      <c r="T316" s="2442"/>
      <c r="U316" s="40"/>
      <c r="V316" s="137" t="s">
        <v>792</v>
      </c>
      <c r="W316" s="1148" t="s">
        <v>819</v>
      </c>
      <c r="X316" s="39">
        <v>25</v>
      </c>
      <c r="Y316" s="374" t="s">
        <v>264</v>
      </c>
      <c r="Z316" s="23">
        <v>0.66</v>
      </c>
      <c r="AA316" s="23">
        <f t="shared" si="62"/>
        <v>16.5</v>
      </c>
      <c r="AB316" s="23">
        <f t="shared" si="63"/>
        <v>18.48</v>
      </c>
      <c r="AC316" s="29" t="s">
        <v>83</v>
      </c>
      <c r="AD316" s="35"/>
      <c r="AE316" s="35" t="s">
        <v>52</v>
      </c>
      <c r="AF316" s="38"/>
      <c r="AG316" s="2520"/>
    </row>
    <row r="317" spans="1:33" s="19" customFormat="1" ht="33.950000000000003" customHeight="1" x14ac:dyDescent="0.25">
      <c r="A317" s="2561"/>
      <c r="B317" s="2545"/>
      <c r="C317" s="2548"/>
      <c r="D317" s="2442"/>
      <c r="E317" s="2555"/>
      <c r="F317" s="2442"/>
      <c r="G317" s="2442"/>
      <c r="H317" s="2442"/>
      <c r="I317" s="2558"/>
      <c r="J317" s="2558"/>
      <c r="K317" s="2517"/>
      <c r="L317" s="2517"/>
      <c r="M317" s="2442"/>
      <c r="N317" s="2451"/>
      <c r="O317" s="2530"/>
      <c r="P317" s="2523"/>
      <c r="Q317" s="2523"/>
      <c r="R317" s="2523"/>
      <c r="S317" s="2527"/>
      <c r="T317" s="2442"/>
      <c r="U317" s="40"/>
      <c r="V317" s="137" t="s">
        <v>793</v>
      </c>
      <c r="W317" s="1148" t="s">
        <v>794</v>
      </c>
      <c r="X317" s="39">
        <v>100</v>
      </c>
      <c r="Y317" s="374" t="s">
        <v>264</v>
      </c>
      <c r="Z317" s="23">
        <v>0.1</v>
      </c>
      <c r="AA317" s="23">
        <f t="shared" si="62"/>
        <v>10</v>
      </c>
      <c r="AB317" s="23">
        <f t="shared" si="63"/>
        <v>11.2</v>
      </c>
      <c r="AC317" s="29" t="s">
        <v>83</v>
      </c>
      <c r="AD317" s="35"/>
      <c r="AE317" s="35" t="s">
        <v>52</v>
      </c>
      <c r="AF317" s="38"/>
      <c r="AG317" s="2520"/>
    </row>
    <row r="318" spans="1:33" s="19" customFormat="1" ht="18" customHeight="1" x14ac:dyDescent="0.25">
      <c r="A318" s="2561"/>
      <c r="B318" s="2552"/>
      <c r="C318" s="2553"/>
      <c r="D318" s="2427" t="s">
        <v>141</v>
      </c>
      <c r="E318" s="2556" t="s">
        <v>217</v>
      </c>
      <c r="F318" s="2427" t="s">
        <v>218</v>
      </c>
      <c r="G318" s="2427" t="s">
        <v>216</v>
      </c>
      <c r="H318" s="2427" t="s">
        <v>219</v>
      </c>
      <c r="I318" s="2559">
        <v>5</v>
      </c>
      <c r="J318" s="2559">
        <v>5</v>
      </c>
      <c r="K318" s="2560">
        <v>8</v>
      </c>
      <c r="L318" s="2560">
        <v>8</v>
      </c>
      <c r="M318" s="2427" t="s">
        <v>220</v>
      </c>
      <c r="N318" s="2464" t="s">
        <v>221</v>
      </c>
      <c r="O318" s="2531"/>
      <c r="P318" s="2524"/>
      <c r="Q318" s="2524"/>
      <c r="R318" s="2524"/>
      <c r="S318" s="2528"/>
      <c r="T318" s="2427"/>
      <c r="U318" s="291"/>
      <c r="V318" s="401" t="s">
        <v>774</v>
      </c>
      <c r="W318" s="162" t="s">
        <v>116</v>
      </c>
      <c r="X318" s="107">
        <v>2</v>
      </c>
      <c r="Y318" s="466" t="s">
        <v>264</v>
      </c>
      <c r="Z318" s="108">
        <v>0.434</v>
      </c>
      <c r="AA318" s="109">
        <f>Z318*X318</f>
        <v>0.86799999999999999</v>
      </c>
      <c r="AB318" s="109">
        <f>((AA318*0.12)+AA318)</f>
        <v>0.97216000000000002</v>
      </c>
      <c r="AC318" s="110" t="s">
        <v>83</v>
      </c>
      <c r="AD318" s="111"/>
      <c r="AE318" s="111" t="s">
        <v>52</v>
      </c>
      <c r="AF318" s="112"/>
      <c r="AG318" s="2457"/>
    </row>
    <row r="319" spans="1:33" s="19" customFormat="1" ht="57" customHeight="1" x14ac:dyDescent="0.25">
      <c r="A319" s="2561"/>
      <c r="B319" s="2550" t="s">
        <v>44</v>
      </c>
      <c r="C319" s="2500" t="s">
        <v>45</v>
      </c>
      <c r="D319" s="2441" t="s">
        <v>87</v>
      </c>
      <c r="E319" s="2503" t="s">
        <v>47</v>
      </c>
      <c r="F319" s="2441" t="s">
        <v>865</v>
      </c>
      <c r="G319" s="2441" t="s">
        <v>96</v>
      </c>
      <c r="H319" s="2441" t="s">
        <v>847</v>
      </c>
      <c r="I319" s="2505">
        <v>1</v>
      </c>
      <c r="J319" s="2505">
        <v>2</v>
      </c>
      <c r="K319" s="2507">
        <v>6</v>
      </c>
      <c r="L319" s="2507">
        <v>3</v>
      </c>
      <c r="M319" s="2441" t="s">
        <v>895</v>
      </c>
      <c r="N319" s="2450" t="s">
        <v>1322</v>
      </c>
      <c r="O319" s="2494">
        <f>AC319</f>
        <v>10.08</v>
      </c>
      <c r="P319" s="2496">
        <v>0</v>
      </c>
      <c r="Q319" s="2496">
        <v>0</v>
      </c>
      <c r="R319" s="2496">
        <v>0</v>
      </c>
      <c r="S319" s="2498">
        <f>+SUM(O319:Q320)</f>
        <v>10.08</v>
      </c>
      <c r="T319" s="2441" t="s">
        <v>228</v>
      </c>
      <c r="U319" s="30" t="s">
        <v>65</v>
      </c>
      <c r="V319" s="294"/>
      <c r="W319" s="136" t="s">
        <v>66</v>
      </c>
      <c r="X319" s="27"/>
      <c r="Y319" s="28"/>
      <c r="Z319" s="168"/>
      <c r="AA319" s="16"/>
      <c r="AB319" s="16"/>
      <c r="AC319" s="133">
        <f>SUM(AB320:AB320)</f>
        <v>10.08</v>
      </c>
      <c r="AD319" s="28"/>
      <c r="AE319" s="134"/>
      <c r="AF319" s="134"/>
      <c r="AG319" s="2538"/>
    </row>
    <row r="320" spans="1:33" s="19" customFormat="1" ht="57" customHeight="1" thickBot="1" x14ac:dyDescent="0.3">
      <c r="A320" s="2561"/>
      <c r="B320" s="2551"/>
      <c r="C320" s="2501"/>
      <c r="D320" s="2502"/>
      <c r="E320" s="2504"/>
      <c r="F320" s="2502"/>
      <c r="G320" s="2502"/>
      <c r="H320" s="2502"/>
      <c r="I320" s="2506"/>
      <c r="J320" s="2506"/>
      <c r="K320" s="2508"/>
      <c r="L320" s="2508"/>
      <c r="M320" s="2502"/>
      <c r="N320" s="2509"/>
      <c r="O320" s="2495"/>
      <c r="P320" s="2497"/>
      <c r="Q320" s="2497"/>
      <c r="R320" s="2497"/>
      <c r="S320" s="2499"/>
      <c r="T320" s="2502"/>
      <c r="U320" s="371"/>
      <c r="V320" s="166" t="s">
        <v>47</v>
      </c>
      <c r="W320" s="443" t="s">
        <v>127</v>
      </c>
      <c r="X320" s="167">
        <v>1</v>
      </c>
      <c r="Y320" s="151" t="s">
        <v>264</v>
      </c>
      <c r="Z320" s="153">
        <v>9</v>
      </c>
      <c r="AA320" s="153">
        <f>X320*Z320</f>
        <v>9</v>
      </c>
      <c r="AB320" s="153">
        <f>AA320+(AA320*0.12)</f>
        <v>10.08</v>
      </c>
      <c r="AC320" s="154"/>
      <c r="AD320" s="151"/>
      <c r="AE320" s="151"/>
      <c r="AF320" s="155" t="s">
        <v>52</v>
      </c>
      <c r="AG320" s="2539"/>
    </row>
    <row r="321" spans="1:33" s="84" customFormat="1" ht="22.5" customHeight="1" thickBot="1" x14ac:dyDescent="0.3">
      <c r="A321" s="2562"/>
      <c r="B321" s="2429" t="s">
        <v>137</v>
      </c>
      <c r="C321" s="2429"/>
      <c r="D321" s="2429"/>
      <c r="E321" s="2429"/>
      <c r="F321" s="2429"/>
      <c r="G321" s="2429"/>
      <c r="H321" s="2429"/>
      <c r="I321" s="2429"/>
      <c r="J321" s="2429"/>
      <c r="K321" s="2429"/>
      <c r="L321" s="2429"/>
      <c r="M321" s="2429"/>
      <c r="N321" s="79" t="s">
        <v>138</v>
      </c>
      <c r="O321" s="80">
        <f>SUM(O309:O320)</f>
        <v>92.093760000000003</v>
      </c>
      <c r="P321" s="81">
        <f>SUM(P309:P320)</f>
        <v>0</v>
      </c>
      <c r="Q321" s="81">
        <f>SUM(Q309:Q320)</f>
        <v>0</v>
      </c>
      <c r="R321" s="81">
        <f>SUM(R309:R320)</f>
        <v>0</v>
      </c>
      <c r="S321" s="81">
        <f>SUM(S309:S320)</f>
        <v>92.093760000000003</v>
      </c>
      <c r="T321" s="82"/>
      <c r="U321" s="2540" t="s">
        <v>139</v>
      </c>
      <c r="V321" s="2429"/>
      <c r="W321" s="2429"/>
      <c r="X321" s="2429"/>
      <c r="Y321" s="2429"/>
      <c r="Z321" s="2429"/>
      <c r="AA321" s="2429"/>
      <c r="AB321" s="79" t="s">
        <v>138</v>
      </c>
      <c r="AC321" s="83">
        <f>SUM(AC309:AC320)</f>
        <v>92.093760000000003</v>
      </c>
      <c r="AD321" s="2541"/>
      <c r="AE321" s="2542"/>
      <c r="AF321" s="2542"/>
      <c r="AG321" s="2543"/>
    </row>
    <row r="322" spans="1:33" s="19" customFormat="1" ht="18" customHeight="1" x14ac:dyDescent="0.25">
      <c r="A322" s="2712" t="s">
        <v>229</v>
      </c>
      <c r="B322" s="2544" t="s">
        <v>44</v>
      </c>
      <c r="C322" s="2547" t="s">
        <v>230</v>
      </c>
      <c r="D322" s="2493" t="s">
        <v>141</v>
      </c>
      <c r="E322" s="2490" t="s">
        <v>47</v>
      </c>
      <c r="F322" s="2493" t="s">
        <v>897</v>
      </c>
      <c r="G322" s="2493" t="s">
        <v>231</v>
      </c>
      <c r="H322" s="2493" t="s">
        <v>848</v>
      </c>
      <c r="I322" s="2513">
        <v>0</v>
      </c>
      <c r="J322" s="2513">
        <v>1000</v>
      </c>
      <c r="K322" s="2516">
        <v>0</v>
      </c>
      <c r="L322" s="2516">
        <v>22</v>
      </c>
      <c r="M322" s="2493" t="s">
        <v>232</v>
      </c>
      <c r="N322" s="2525" t="s">
        <v>1323</v>
      </c>
      <c r="O322" s="2532">
        <f>AC322</f>
        <v>145.66079999999999</v>
      </c>
      <c r="P322" s="2535">
        <v>0</v>
      </c>
      <c r="Q322" s="2535">
        <v>0</v>
      </c>
      <c r="R322" s="2535">
        <v>0</v>
      </c>
      <c r="S322" s="2510">
        <f>O322+P322+Q322+R322</f>
        <v>145.66079999999999</v>
      </c>
      <c r="T322" s="2493" t="s">
        <v>898</v>
      </c>
      <c r="U322" s="159" t="s">
        <v>64</v>
      </c>
      <c r="V322" s="172"/>
      <c r="W322" s="442" t="s">
        <v>105</v>
      </c>
      <c r="X322" s="88"/>
      <c r="Y322" s="89"/>
      <c r="Z322" s="90"/>
      <c r="AA322" s="90"/>
      <c r="AB322" s="90"/>
      <c r="AC322" s="91">
        <f>SUM(AB323:AB328)</f>
        <v>145.66079999999999</v>
      </c>
      <c r="AD322" s="89"/>
      <c r="AE322" s="92"/>
      <c r="AF322" s="92"/>
      <c r="AG322" s="2519" t="s">
        <v>1339</v>
      </c>
    </row>
    <row r="323" spans="1:33" s="19" customFormat="1" ht="18" customHeight="1" x14ac:dyDescent="0.25">
      <c r="A323" s="2670"/>
      <c r="B323" s="2545"/>
      <c r="C323" s="2548"/>
      <c r="D323" s="2442"/>
      <c r="E323" s="2491"/>
      <c r="F323" s="2442"/>
      <c r="G323" s="2442"/>
      <c r="H323" s="2442"/>
      <c r="I323" s="2514"/>
      <c r="J323" s="2514"/>
      <c r="K323" s="2517"/>
      <c r="L323" s="2517"/>
      <c r="M323" s="2442"/>
      <c r="N323" s="2451"/>
      <c r="O323" s="2533"/>
      <c r="P323" s="2536"/>
      <c r="Q323" s="2536"/>
      <c r="R323" s="2536"/>
      <c r="S323" s="2511"/>
      <c r="T323" s="2442"/>
      <c r="U323" s="93"/>
      <c r="V323" s="137" t="s">
        <v>772</v>
      </c>
      <c r="W323" s="73" t="s">
        <v>114</v>
      </c>
      <c r="X323" s="34">
        <v>40</v>
      </c>
      <c r="Y323" s="374" t="s">
        <v>264</v>
      </c>
      <c r="Z323" s="22">
        <v>3.1</v>
      </c>
      <c r="AA323" s="23">
        <f>Z323*X323</f>
        <v>124</v>
      </c>
      <c r="AB323" s="23">
        <f>((AA323*0)+AA323)</f>
        <v>124</v>
      </c>
      <c r="AC323" s="29" t="s">
        <v>83</v>
      </c>
      <c r="AD323" s="35"/>
      <c r="AE323" s="35" t="s">
        <v>52</v>
      </c>
      <c r="AF323" s="37"/>
      <c r="AG323" s="2520"/>
    </row>
    <row r="324" spans="1:33" s="19" customFormat="1" ht="18" customHeight="1" x14ac:dyDescent="0.25">
      <c r="A324" s="2670"/>
      <c r="B324" s="2545"/>
      <c r="C324" s="2548"/>
      <c r="D324" s="2442"/>
      <c r="E324" s="2491"/>
      <c r="F324" s="2442"/>
      <c r="G324" s="2442"/>
      <c r="H324" s="2442"/>
      <c r="I324" s="2514"/>
      <c r="J324" s="2514"/>
      <c r="K324" s="2517"/>
      <c r="L324" s="2517"/>
      <c r="M324" s="2442"/>
      <c r="N324" s="2451"/>
      <c r="O324" s="2533"/>
      <c r="P324" s="2536"/>
      <c r="Q324" s="2536"/>
      <c r="R324" s="2536"/>
      <c r="S324" s="2511"/>
      <c r="T324" s="2442"/>
      <c r="U324" s="25"/>
      <c r="V324" s="137" t="s">
        <v>780</v>
      </c>
      <c r="W324" s="73" t="s">
        <v>834</v>
      </c>
      <c r="X324" s="34">
        <v>10</v>
      </c>
      <c r="Y324" s="374" t="s">
        <v>264</v>
      </c>
      <c r="Z324" s="22">
        <v>0.35</v>
      </c>
      <c r="AA324" s="23">
        <f t="shared" ref="AA324:AA328" si="64">Z324*X324</f>
        <v>3.5</v>
      </c>
      <c r="AB324" s="23">
        <f t="shared" ref="AB324:AB328" si="65">((AA324*0.12)+AA324)</f>
        <v>3.92</v>
      </c>
      <c r="AC324" s="29" t="s">
        <v>83</v>
      </c>
      <c r="AD324" s="35"/>
      <c r="AE324" s="35" t="s">
        <v>52</v>
      </c>
      <c r="AF324" s="37"/>
      <c r="AG324" s="2520"/>
    </row>
    <row r="325" spans="1:33" s="19" customFormat="1" ht="18" customHeight="1" x14ac:dyDescent="0.25">
      <c r="A325" s="2670"/>
      <c r="B325" s="2545"/>
      <c r="C325" s="2548"/>
      <c r="D325" s="2442"/>
      <c r="E325" s="2491"/>
      <c r="F325" s="2442"/>
      <c r="G325" s="2442"/>
      <c r="H325" s="2442"/>
      <c r="I325" s="2514"/>
      <c r="J325" s="2514"/>
      <c r="K325" s="2517"/>
      <c r="L325" s="2517"/>
      <c r="M325" s="2442"/>
      <c r="N325" s="2451"/>
      <c r="O325" s="2533"/>
      <c r="P325" s="2536"/>
      <c r="Q325" s="2536"/>
      <c r="R325" s="2536"/>
      <c r="S325" s="2511"/>
      <c r="T325" s="2442"/>
      <c r="U325" s="93"/>
      <c r="V325" s="137" t="s">
        <v>778</v>
      </c>
      <c r="W325" s="73" t="s">
        <v>119</v>
      </c>
      <c r="X325" s="34">
        <v>18</v>
      </c>
      <c r="Y325" s="374" t="s">
        <v>264</v>
      </c>
      <c r="Z325" s="22">
        <v>0.21</v>
      </c>
      <c r="AA325" s="23">
        <f t="shared" si="64"/>
        <v>3.78</v>
      </c>
      <c r="AB325" s="23">
        <f t="shared" si="65"/>
        <v>4.2336</v>
      </c>
      <c r="AC325" s="29" t="s">
        <v>83</v>
      </c>
      <c r="AD325" s="35"/>
      <c r="AE325" s="35" t="s">
        <v>52</v>
      </c>
      <c r="AF325" s="37"/>
      <c r="AG325" s="2520"/>
    </row>
    <row r="326" spans="1:33" s="19" customFormat="1" ht="18" customHeight="1" x14ac:dyDescent="0.25">
      <c r="A326" s="2670"/>
      <c r="B326" s="2545"/>
      <c r="C326" s="2548"/>
      <c r="D326" s="2442"/>
      <c r="E326" s="2491"/>
      <c r="F326" s="2442"/>
      <c r="G326" s="2442"/>
      <c r="H326" s="2442"/>
      <c r="I326" s="2514"/>
      <c r="J326" s="2514"/>
      <c r="K326" s="2517"/>
      <c r="L326" s="2517"/>
      <c r="M326" s="2442"/>
      <c r="N326" s="2451"/>
      <c r="O326" s="2533"/>
      <c r="P326" s="2536"/>
      <c r="Q326" s="2536"/>
      <c r="R326" s="2536"/>
      <c r="S326" s="2511"/>
      <c r="T326" s="2442"/>
      <c r="U326" s="93"/>
      <c r="V326" s="137" t="s">
        <v>771</v>
      </c>
      <c r="W326" s="73" t="s">
        <v>113</v>
      </c>
      <c r="X326" s="34">
        <v>8</v>
      </c>
      <c r="Y326" s="374" t="s">
        <v>264</v>
      </c>
      <c r="Z326" s="22">
        <v>0.26</v>
      </c>
      <c r="AA326" s="23">
        <f t="shared" si="64"/>
        <v>2.08</v>
      </c>
      <c r="AB326" s="23">
        <f t="shared" si="65"/>
        <v>2.3296000000000001</v>
      </c>
      <c r="AC326" s="29" t="s">
        <v>83</v>
      </c>
      <c r="AD326" s="35"/>
      <c r="AE326" s="35" t="s">
        <v>52</v>
      </c>
      <c r="AF326" s="37"/>
      <c r="AG326" s="2520"/>
    </row>
    <row r="327" spans="1:33" s="19" customFormat="1" ht="18" customHeight="1" x14ac:dyDescent="0.25">
      <c r="A327" s="2670"/>
      <c r="B327" s="2545"/>
      <c r="C327" s="2548"/>
      <c r="D327" s="2442"/>
      <c r="E327" s="2491"/>
      <c r="F327" s="2442"/>
      <c r="G327" s="2442"/>
      <c r="H327" s="2442"/>
      <c r="I327" s="2514"/>
      <c r="J327" s="2514"/>
      <c r="K327" s="2517"/>
      <c r="L327" s="2517"/>
      <c r="M327" s="2442"/>
      <c r="N327" s="2451"/>
      <c r="O327" s="2533"/>
      <c r="P327" s="2536"/>
      <c r="Q327" s="2536"/>
      <c r="R327" s="2536"/>
      <c r="S327" s="2511"/>
      <c r="T327" s="2442"/>
      <c r="U327" s="40"/>
      <c r="V327" s="137" t="s">
        <v>769</v>
      </c>
      <c r="W327" s="73" t="s">
        <v>111</v>
      </c>
      <c r="X327" s="34">
        <v>10</v>
      </c>
      <c r="Y327" s="374" t="s">
        <v>264</v>
      </c>
      <c r="Z327" s="22">
        <v>0.71</v>
      </c>
      <c r="AA327" s="23">
        <f t="shared" si="64"/>
        <v>7.1</v>
      </c>
      <c r="AB327" s="23">
        <f t="shared" si="65"/>
        <v>7.952</v>
      </c>
      <c r="AC327" s="29" t="s">
        <v>83</v>
      </c>
      <c r="AD327" s="35"/>
      <c r="AE327" s="35" t="s">
        <v>52</v>
      </c>
      <c r="AF327" s="37"/>
      <c r="AG327" s="2520"/>
    </row>
    <row r="328" spans="1:33" s="19" customFormat="1" ht="18" customHeight="1" x14ac:dyDescent="0.25">
      <c r="A328" s="2670"/>
      <c r="B328" s="2546"/>
      <c r="C328" s="2549"/>
      <c r="D328" s="2443"/>
      <c r="E328" s="2492"/>
      <c r="F328" s="2443"/>
      <c r="G328" s="2443"/>
      <c r="H328" s="2443"/>
      <c r="I328" s="2515"/>
      <c r="J328" s="2515"/>
      <c r="K328" s="2518"/>
      <c r="L328" s="2518"/>
      <c r="M328" s="2443"/>
      <c r="N328" s="2452"/>
      <c r="O328" s="2534"/>
      <c r="P328" s="2537"/>
      <c r="Q328" s="2537"/>
      <c r="R328" s="2537"/>
      <c r="S328" s="2512"/>
      <c r="T328" s="2443"/>
      <c r="U328" s="41"/>
      <c r="V328" s="67" t="s">
        <v>774</v>
      </c>
      <c r="W328" s="440" t="s">
        <v>116</v>
      </c>
      <c r="X328" s="61">
        <v>6</v>
      </c>
      <c r="Y328" s="466" t="s">
        <v>264</v>
      </c>
      <c r="Z328" s="62">
        <v>0.48</v>
      </c>
      <c r="AA328" s="44">
        <f t="shared" si="64"/>
        <v>2.88</v>
      </c>
      <c r="AB328" s="44">
        <f t="shared" si="65"/>
        <v>3.2256</v>
      </c>
      <c r="AC328" s="63" t="s">
        <v>83</v>
      </c>
      <c r="AD328" s="64"/>
      <c r="AE328" s="64" t="s">
        <v>52</v>
      </c>
      <c r="AF328" s="47"/>
      <c r="AG328" s="2521"/>
    </row>
    <row r="329" spans="1:33" s="19" customFormat="1" ht="90" customHeight="1" x14ac:dyDescent="0.25">
      <c r="A329" s="2671"/>
      <c r="B329" s="2480" t="s">
        <v>44</v>
      </c>
      <c r="C329" s="2482" t="s">
        <v>230</v>
      </c>
      <c r="D329" s="2422" t="s">
        <v>141</v>
      </c>
      <c r="E329" s="2424" t="s">
        <v>47</v>
      </c>
      <c r="F329" s="2426" t="s">
        <v>233</v>
      </c>
      <c r="G329" s="2426" t="s">
        <v>234</v>
      </c>
      <c r="H329" s="2426" t="s">
        <v>849</v>
      </c>
      <c r="I329" s="2458">
        <v>26</v>
      </c>
      <c r="J329" s="2458">
        <v>5</v>
      </c>
      <c r="K329" s="2460">
        <v>22</v>
      </c>
      <c r="L329" s="2460">
        <v>22</v>
      </c>
      <c r="M329" s="2426" t="s">
        <v>235</v>
      </c>
      <c r="N329" s="2463" t="s">
        <v>1324</v>
      </c>
      <c r="O329" s="2484">
        <f>AC329</f>
        <v>10.08</v>
      </c>
      <c r="P329" s="2486">
        <v>0</v>
      </c>
      <c r="Q329" s="2486">
        <v>0</v>
      </c>
      <c r="R329" s="2486">
        <v>0</v>
      </c>
      <c r="S329" s="2488">
        <f>+SUM(O329:Q330)</f>
        <v>10.08</v>
      </c>
      <c r="T329" s="2426" t="s">
        <v>898</v>
      </c>
      <c r="U329" s="48" t="s">
        <v>65</v>
      </c>
      <c r="V329" s="69"/>
      <c r="W329" s="139" t="s">
        <v>66</v>
      </c>
      <c r="X329" s="266"/>
      <c r="Y329" s="147"/>
      <c r="Z329" s="408"/>
      <c r="AA329" s="53"/>
      <c r="AB329" s="53"/>
      <c r="AC329" s="148">
        <f>SUM(AB330:AB330)</f>
        <v>10.08</v>
      </c>
      <c r="AD329" s="147"/>
      <c r="AE329" s="269"/>
      <c r="AF329" s="55"/>
      <c r="AG329" s="2456"/>
    </row>
    <row r="330" spans="1:33" s="19" customFormat="1" ht="90" customHeight="1" x14ac:dyDescent="0.25">
      <c r="A330" s="2761" t="s">
        <v>229</v>
      </c>
      <c r="B330" s="2481"/>
      <c r="C330" s="2483"/>
      <c r="D330" s="2423"/>
      <c r="E330" s="2425"/>
      <c r="F330" s="2427"/>
      <c r="G330" s="2427"/>
      <c r="H330" s="2427"/>
      <c r="I330" s="2459"/>
      <c r="J330" s="2459"/>
      <c r="K330" s="2461"/>
      <c r="L330" s="2461"/>
      <c r="M330" s="2462"/>
      <c r="N330" s="2464"/>
      <c r="O330" s="2485"/>
      <c r="P330" s="2487"/>
      <c r="Q330" s="2487"/>
      <c r="R330" s="2487"/>
      <c r="S330" s="2489"/>
      <c r="T330" s="2427"/>
      <c r="U330" s="160"/>
      <c r="V330" s="470" t="s">
        <v>47</v>
      </c>
      <c r="W330" s="1154" t="s">
        <v>127</v>
      </c>
      <c r="X330" s="107">
        <v>1</v>
      </c>
      <c r="Y330" s="1155" t="s">
        <v>264</v>
      </c>
      <c r="Z330" s="433">
        <v>9</v>
      </c>
      <c r="AA330" s="109">
        <f>Z330*X330</f>
        <v>9</v>
      </c>
      <c r="AB330" s="109">
        <f>((AA330*0.12)+AA330)</f>
        <v>10.08</v>
      </c>
      <c r="AC330" s="110" t="s">
        <v>80</v>
      </c>
      <c r="AD330" s="112"/>
      <c r="AE330" s="434"/>
      <c r="AF330" s="112" t="s">
        <v>52</v>
      </c>
      <c r="AG330" s="2457"/>
    </row>
    <row r="331" spans="1:33" s="19" customFormat="1" ht="26.25" customHeight="1" x14ac:dyDescent="0.25">
      <c r="A331" s="2561"/>
      <c r="B331" s="2465" t="s">
        <v>44</v>
      </c>
      <c r="C331" s="2468" t="s">
        <v>230</v>
      </c>
      <c r="D331" s="2471" t="s">
        <v>236</v>
      </c>
      <c r="E331" s="2474" t="s">
        <v>47</v>
      </c>
      <c r="F331" s="2441" t="s">
        <v>237</v>
      </c>
      <c r="G331" s="2441" t="s">
        <v>238</v>
      </c>
      <c r="H331" s="2441" t="s">
        <v>850</v>
      </c>
      <c r="I331" s="2477">
        <v>44</v>
      </c>
      <c r="J331" s="2477">
        <v>0</v>
      </c>
      <c r="K331" s="2447">
        <v>22</v>
      </c>
      <c r="L331" s="2447">
        <v>0</v>
      </c>
      <c r="M331" s="2441" t="s">
        <v>239</v>
      </c>
      <c r="N331" s="2450" t="s">
        <v>1325</v>
      </c>
      <c r="O331" s="2453">
        <f>AC331</f>
        <v>244.83199999999999</v>
      </c>
      <c r="P331" s="2435">
        <v>0</v>
      </c>
      <c r="Q331" s="2435">
        <v>0</v>
      </c>
      <c r="R331" s="2435">
        <v>0</v>
      </c>
      <c r="S331" s="2438">
        <f>+SUM(O331:Q334)</f>
        <v>244.83199999999999</v>
      </c>
      <c r="T331" s="2441" t="s">
        <v>899</v>
      </c>
      <c r="U331" s="71" t="s">
        <v>64</v>
      </c>
      <c r="V331" s="431"/>
      <c r="W331" s="136" t="s">
        <v>105</v>
      </c>
      <c r="X331" s="13"/>
      <c r="Y331" s="14"/>
      <c r="Z331" s="16"/>
      <c r="AA331" s="16"/>
      <c r="AB331" s="16"/>
      <c r="AC331" s="17">
        <f>SUM(AB332:AB334)</f>
        <v>244.83199999999999</v>
      </c>
      <c r="AD331" s="432"/>
      <c r="AE331" s="134"/>
      <c r="AF331" s="134"/>
      <c r="AG331" s="2444" t="s">
        <v>1340</v>
      </c>
    </row>
    <row r="332" spans="1:33" s="19" customFormat="1" ht="26.25" customHeight="1" x14ac:dyDescent="0.25">
      <c r="A332" s="2561"/>
      <c r="B332" s="2466"/>
      <c r="C332" s="2469"/>
      <c r="D332" s="2472"/>
      <c r="E332" s="2475"/>
      <c r="F332" s="2442"/>
      <c r="G332" s="2442"/>
      <c r="H332" s="2442"/>
      <c r="I332" s="2478"/>
      <c r="J332" s="2478"/>
      <c r="K332" s="2448"/>
      <c r="L332" s="2448"/>
      <c r="M332" s="2442"/>
      <c r="N332" s="2451"/>
      <c r="O332" s="2454"/>
      <c r="P332" s="2436"/>
      <c r="Q332" s="2436"/>
      <c r="R332" s="2436"/>
      <c r="S332" s="2439"/>
      <c r="T332" s="2442"/>
      <c r="U332" s="32"/>
      <c r="V332" s="137" t="s">
        <v>791</v>
      </c>
      <c r="W332" s="1148" t="s">
        <v>818</v>
      </c>
      <c r="X332" s="39">
        <v>60</v>
      </c>
      <c r="Y332" s="36" t="s">
        <v>264</v>
      </c>
      <c r="Z332" s="23">
        <v>1.3</v>
      </c>
      <c r="AA332" s="23">
        <f t="shared" ref="AA332:AA334" si="66">Z332*X332</f>
        <v>78</v>
      </c>
      <c r="AB332" s="23">
        <f t="shared" ref="AB332:AB334" si="67">((AA332*0.12)+AA332)</f>
        <v>87.36</v>
      </c>
      <c r="AC332" s="29" t="s">
        <v>83</v>
      </c>
      <c r="AD332" s="35"/>
      <c r="AE332" s="35" t="s">
        <v>52</v>
      </c>
      <c r="AF332" s="38"/>
      <c r="AG332" s="2445"/>
    </row>
    <row r="333" spans="1:33" s="19" customFormat="1" ht="33.950000000000003" customHeight="1" x14ac:dyDescent="0.25">
      <c r="A333" s="2561"/>
      <c r="B333" s="2466"/>
      <c r="C333" s="2469"/>
      <c r="D333" s="2472"/>
      <c r="E333" s="2475"/>
      <c r="F333" s="2442"/>
      <c r="G333" s="2442"/>
      <c r="H333" s="2442"/>
      <c r="I333" s="2478"/>
      <c r="J333" s="2478"/>
      <c r="K333" s="2448"/>
      <c r="L333" s="2448"/>
      <c r="M333" s="2442"/>
      <c r="N333" s="2451"/>
      <c r="O333" s="2454"/>
      <c r="P333" s="2436"/>
      <c r="Q333" s="2436"/>
      <c r="R333" s="2436"/>
      <c r="S333" s="2439"/>
      <c r="T333" s="2442"/>
      <c r="U333" s="32"/>
      <c r="V333" s="137" t="s">
        <v>792</v>
      </c>
      <c r="W333" s="1148" t="s">
        <v>819</v>
      </c>
      <c r="X333" s="39">
        <v>160</v>
      </c>
      <c r="Y333" s="36" t="s">
        <v>264</v>
      </c>
      <c r="Z333" s="23">
        <v>0.66</v>
      </c>
      <c r="AA333" s="23">
        <f t="shared" si="66"/>
        <v>105.60000000000001</v>
      </c>
      <c r="AB333" s="23">
        <f t="shared" si="67"/>
        <v>118.27200000000001</v>
      </c>
      <c r="AC333" s="29" t="s">
        <v>83</v>
      </c>
      <c r="AD333" s="35"/>
      <c r="AE333" s="35" t="s">
        <v>52</v>
      </c>
      <c r="AF333" s="38"/>
      <c r="AG333" s="2445"/>
    </row>
    <row r="334" spans="1:33" s="19" customFormat="1" ht="33.950000000000003" customHeight="1" x14ac:dyDescent="0.25">
      <c r="A334" s="2561"/>
      <c r="B334" s="2467"/>
      <c r="C334" s="2470"/>
      <c r="D334" s="2473"/>
      <c r="E334" s="2476"/>
      <c r="F334" s="2443"/>
      <c r="G334" s="2443"/>
      <c r="H334" s="2443"/>
      <c r="I334" s="2479"/>
      <c r="J334" s="2479"/>
      <c r="K334" s="2449"/>
      <c r="L334" s="2449"/>
      <c r="M334" s="2443"/>
      <c r="N334" s="2452"/>
      <c r="O334" s="2455"/>
      <c r="P334" s="2437"/>
      <c r="Q334" s="2437"/>
      <c r="R334" s="2437"/>
      <c r="S334" s="2440"/>
      <c r="T334" s="2443"/>
      <c r="U334" s="26"/>
      <c r="V334" s="67" t="s">
        <v>793</v>
      </c>
      <c r="W334" s="1156" t="s">
        <v>794</v>
      </c>
      <c r="X334" s="42">
        <v>350</v>
      </c>
      <c r="Y334" s="164" t="s">
        <v>264</v>
      </c>
      <c r="Z334" s="44">
        <v>0.1</v>
      </c>
      <c r="AA334" s="44">
        <f t="shared" si="66"/>
        <v>35</v>
      </c>
      <c r="AB334" s="44">
        <f t="shared" si="67"/>
        <v>39.200000000000003</v>
      </c>
      <c r="AC334" s="63" t="s">
        <v>83</v>
      </c>
      <c r="AD334" s="64"/>
      <c r="AE334" s="64" t="s">
        <v>52</v>
      </c>
      <c r="AF334" s="47"/>
      <c r="AG334" s="2446"/>
    </row>
    <row r="335" spans="1:33" s="19" customFormat="1" ht="100.5" customHeight="1" x14ac:dyDescent="0.25">
      <c r="A335" s="2561"/>
      <c r="B335" s="174" t="s">
        <v>44</v>
      </c>
      <c r="C335" s="474" t="s">
        <v>230</v>
      </c>
      <c r="D335" s="115" t="s">
        <v>900</v>
      </c>
      <c r="E335" s="175" t="s">
        <v>47</v>
      </c>
      <c r="F335" s="117" t="s">
        <v>910</v>
      </c>
      <c r="G335" s="117" t="s">
        <v>901</v>
      </c>
      <c r="H335" s="117" t="s">
        <v>911</v>
      </c>
      <c r="I335" s="118">
        <v>0</v>
      </c>
      <c r="J335" s="118">
        <v>511</v>
      </c>
      <c r="K335" s="119">
        <v>0</v>
      </c>
      <c r="L335" s="119">
        <v>22</v>
      </c>
      <c r="M335" s="117" t="s">
        <v>912</v>
      </c>
      <c r="N335" s="120" t="s">
        <v>1326</v>
      </c>
      <c r="O335" s="459">
        <f>AC335</f>
        <v>0</v>
      </c>
      <c r="P335" s="176">
        <v>0</v>
      </c>
      <c r="Q335" s="176">
        <v>0</v>
      </c>
      <c r="R335" s="176">
        <v>0</v>
      </c>
      <c r="S335" s="177">
        <f>+SUM(O335:Q335)</f>
        <v>0</v>
      </c>
      <c r="T335" s="117" t="s">
        <v>899</v>
      </c>
      <c r="U335" s="1203"/>
      <c r="V335" s="1214"/>
      <c r="W335" s="1205"/>
      <c r="X335" s="125"/>
      <c r="Y335" s="126"/>
      <c r="Z335" s="127"/>
      <c r="AA335" s="128"/>
      <c r="AB335" s="128"/>
      <c r="AC335" s="1202"/>
      <c r="AD335" s="126"/>
      <c r="AE335" s="130"/>
      <c r="AF335" s="130"/>
      <c r="AG335" s="135"/>
    </row>
    <row r="336" spans="1:33" ht="128.25" customHeight="1" x14ac:dyDescent="0.25">
      <c r="A336" s="2561"/>
      <c r="B336" s="1167" t="s">
        <v>44</v>
      </c>
      <c r="C336" s="1161" t="s">
        <v>230</v>
      </c>
      <c r="D336" s="1130" t="s">
        <v>900</v>
      </c>
      <c r="E336" s="1159" t="s">
        <v>47</v>
      </c>
      <c r="F336" s="1125" t="s">
        <v>913</v>
      </c>
      <c r="G336" s="1125" t="s">
        <v>240</v>
      </c>
      <c r="H336" s="1125" t="s">
        <v>851</v>
      </c>
      <c r="I336" s="1127">
        <v>1</v>
      </c>
      <c r="J336" s="1127">
        <v>1</v>
      </c>
      <c r="K336" s="1131">
        <v>22</v>
      </c>
      <c r="L336" s="1131">
        <v>22</v>
      </c>
      <c r="M336" s="1125" t="s">
        <v>914</v>
      </c>
      <c r="N336" s="1158" t="s">
        <v>1327</v>
      </c>
      <c r="O336" s="458">
        <v>0</v>
      </c>
      <c r="P336" s="1162">
        <v>0</v>
      </c>
      <c r="Q336" s="1162">
        <v>0</v>
      </c>
      <c r="R336" s="1162">
        <v>0</v>
      </c>
      <c r="S336" s="1166">
        <v>0</v>
      </c>
      <c r="T336" s="1125" t="s">
        <v>898</v>
      </c>
      <c r="U336" s="297"/>
      <c r="V336" s="297"/>
      <c r="W336" s="68"/>
      <c r="X336" s="143"/>
      <c r="Y336" s="144"/>
      <c r="Z336" s="76"/>
      <c r="AA336" s="145"/>
      <c r="AB336" s="145"/>
      <c r="AC336" s="1201"/>
      <c r="AD336" s="144"/>
      <c r="AE336" s="146"/>
      <c r="AF336" s="146"/>
      <c r="AG336" s="1134"/>
    </row>
    <row r="337" spans="1:33" ht="75.75" customHeight="1" x14ac:dyDescent="0.25">
      <c r="A337" s="2561"/>
      <c r="B337" s="174" t="s">
        <v>44</v>
      </c>
      <c r="C337" s="474" t="s">
        <v>230</v>
      </c>
      <c r="D337" s="115" t="s">
        <v>900</v>
      </c>
      <c r="E337" s="175" t="s">
        <v>47</v>
      </c>
      <c r="F337" s="117" t="s">
        <v>902</v>
      </c>
      <c r="G337" s="117" t="s">
        <v>96</v>
      </c>
      <c r="H337" s="117" t="s">
        <v>852</v>
      </c>
      <c r="I337" s="118">
        <v>1</v>
      </c>
      <c r="J337" s="118">
        <v>2</v>
      </c>
      <c r="K337" s="119">
        <v>7</v>
      </c>
      <c r="L337" s="119">
        <v>14</v>
      </c>
      <c r="M337" s="117" t="s">
        <v>241</v>
      </c>
      <c r="N337" s="120" t="s">
        <v>1328</v>
      </c>
      <c r="O337" s="459">
        <v>0</v>
      </c>
      <c r="P337" s="176">
        <v>0</v>
      </c>
      <c r="Q337" s="176">
        <v>0</v>
      </c>
      <c r="R337" s="176">
        <v>0</v>
      </c>
      <c r="S337" s="177">
        <v>0</v>
      </c>
      <c r="T337" s="117" t="s">
        <v>903</v>
      </c>
      <c r="U337" s="123"/>
      <c r="V337" s="362"/>
      <c r="W337" s="124"/>
      <c r="X337" s="125"/>
      <c r="Y337" s="126"/>
      <c r="Z337" s="127"/>
      <c r="AA337" s="128"/>
      <c r="AB337" s="128"/>
      <c r="AC337" s="1202"/>
      <c r="AD337" s="126"/>
      <c r="AE337" s="130"/>
      <c r="AF337" s="130"/>
      <c r="AG337" s="135"/>
    </row>
    <row r="338" spans="1:33" s="19" customFormat="1" ht="81" customHeight="1" thickBot="1" x14ac:dyDescent="0.3">
      <c r="A338" s="2561"/>
      <c r="B338" s="1168" t="s">
        <v>44</v>
      </c>
      <c r="C338" s="1163" t="s">
        <v>230</v>
      </c>
      <c r="D338" s="1164" t="s">
        <v>900</v>
      </c>
      <c r="E338" s="1165" t="s">
        <v>47</v>
      </c>
      <c r="F338" s="1126" t="s">
        <v>242</v>
      </c>
      <c r="G338" s="1126" t="s">
        <v>855</v>
      </c>
      <c r="H338" s="1126" t="s">
        <v>904</v>
      </c>
      <c r="I338" s="398">
        <v>100</v>
      </c>
      <c r="J338" s="398">
        <v>500</v>
      </c>
      <c r="K338" s="397">
        <v>22</v>
      </c>
      <c r="L338" s="397">
        <v>22</v>
      </c>
      <c r="M338" s="1126" t="s">
        <v>915</v>
      </c>
      <c r="N338" s="1174" t="s">
        <v>1329</v>
      </c>
      <c r="O338" s="460">
        <v>0</v>
      </c>
      <c r="P338" s="1169">
        <v>0</v>
      </c>
      <c r="Q338" s="1169">
        <v>0</v>
      </c>
      <c r="R338" s="1169">
        <v>0</v>
      </c>
      <c r="S338" s="1170">
        <v>0</v>
      </c>
      <c r="T338" s="1126" t="s">
        <v>903</v>
      </c>
      <c r="U338" s="149"/>
      <c r="V338" s="361"/>
      <c r="W338" s="178"/>
      <c r="X338" s="150"/>
      <c r="Y338" s="179"/>
      <c r="Z338" s="152"/>
      <c r="AA338" s="152"/>
      <c r="AB338" s="152"/>
      <c r="AC338" s="180"/>
      <c r="AD338" s="179"/>
      <c r="AE338" s="181"/>
      <c r="AF338" s="181"/>
      <c r="AG338" s="1142"/>
    </row>
    <row r="339" spans="1:33" s="84" customFormat="1" ht="22.5" customHeight="1" thickBot="1" x14ac:dyDescent="0.3">
      <c r="A339" s="2562"/>
      <c r="B339" s="2429" t="s">
        <v>137</v>
      </c>
      <c r="C339" s="2429"/>
      <c r="D339" s="2429"/>
      <c r="E339" s="2429"/>
      <c r="F339" s="2429"/>
      <c r="G339" s="2429"/>
      <c r="H339" s="2429"/>
      <c r="I339" s="2429"/>
      <c r="J339" s="2429"/>
      <c r="K339" s="2429"/>
      <c r="L339" s="2429"/>
      <c r="M339" s="2429"/>
      <c r="N339" s="79" t="s">
        <v>138</v>
      </c>
      <c r="O339" s="80">
        <f>SUM(O322:O338)</f>
        <v>400.57280000000003</v>
      </c>
      <c r="P339" s="81">
        <f>SUM(P322:P338)</f>
        <v>0</v>
      </c>
      <c r="Q339" s="81">
        <f>SUM(Q322:Q338)</f>
        <v>0</v>
      </c>
      <c r="R339" s="81">
        <f>SUM(R322:R338)</f>
        <v>0</v>
      </c>
      <c r="S339" s="81">
        <f>SUM(S322:S338)</f>
        <v>400.57280000000003</v>
      </c>
      <c r="T339" s="82"/>
      <c r="U339" s="2430" t="s">
        <v>139</v>
      </c>
      <c r="V339" s="2431"/>
      <c r="W339" s="2431"/>
      <c r="X339" s="2431"/>
      <c r="Y339" s="2431"/>
      <c r="Z339" s="2431"/>
      <c r="AA339" s="2431"/>
      <c r="AB339" s="182" t="s">
        <v>138</v>
      </c>
      <c r="AC339" s="183">
        <f>SUM(AC322:AC338)</f>
        <v>400.57280000000003</v>
      </c>
      <c r="AD339" s="2432"/>
      <c r="AE339" s="2433"/>
      <c r="AF339" s="2433"/>
      <c r="AG339" s="2434"/>
    </row>
    <row r="340" spans="1:33" s="187" customFormat="1" ht="30" customHeight="1" thickBot="1" x14ac:dyDescent="0.3">
      <c r="A340" s="2417" t="s">
        <v>243</v>
      </c>
      <c r="B340" s="2418"/>
      <c r="C340" s="2418"/>
      <c r="D340" s="2418"/>
      <c r="E340" s="2418"/>
      <c r="F340" s="2418"/>
      <c r="G340" s="2418"/>
      <c r="H340" s="2418"/>
      <c r="I340" s="2418"/>
      <c r="J340" s="2418"/>
      <c r="K340" s="2418"/>
      <c r="L340" s="2418"/>
      <c r="M340" s="2418"/>
      <c r="N340" s="184" t="s">
        <v>138</v>
      </c>
      <c r="O340" s="986">
        <f>+O339+O321+O308+O301+O290++O275+O249+O96</f>
        <v>116432.71764799999</v>
      </c>
      <c r="P340" s="358">
        <f>+P339+P321+P308+P301+P290++P275+P249+P96</f>
        <v>0</v>
      </c>
      <c r="Q340" s="358">
        <f>+Q339+Q321+Q308+Q301+Q290++Q275+Q249+Q96</f>
        <v>29205.320319999999</v>
      </c>
      <c r="R340" s="358">
        <f ca="1">+R339+R321+R308+R301+R290++R275+R249+R96</f>
        <v>0</v>
      </c>
      <c r="S340" s="358">
        <f>+S339+S321+S308+S301+S290++S275+S249+S96</f>
        <v>145638.03796800002</v>
      </c>
      <c r="T340" s="185"/>
      <c r="U340" s="2419" t="s">
        <v>244</v>
      </c>
      <c r="V340" s="2419"/>
      <c r="W340" s="2419"/>
      <c r="X340" s="2419"/>
      <c r="Y340" s="2419"/>
      <c r="Z340" s="2419"/>
      <c r="AA340" s="2419"/>
      <c r="AB340" s="186" t="s">
        <v>138</v>
      </c>
      <c r="AC340" s="465">
        <f>+AC339+AC321+AC308+AC301+AC290++AC275+AC249+AC96</f>
        <v>145638.03796800002</v>
      </c>
      <c r="AD340" s="2420"/>
      <c r="AE340" s="2420"/>
      <c r="AF340" s="2420"/>
      <c r="AG340" s="2421"/>
    </row>
    <row r="341" spans="1:33" ht="17.25" thickTop="1" x14ac:dyDescent="0.3">
      <c r="W341" s="226"/>
      <c r="AC341" s="409"/>
    </row>
    <row r="342" spans="1:33" x14ac:dyDescent="0.3">
      <c r="B342" s="992" t="s">
        <v>1173</v>
      </c>
      <c r="D342" s="189"/>
      <c r="W342" s="226"/>
      <c r="AC342" s="215"/>
    </row>
    <row r="343" spans="1:33" x14ac:dyDescent="0.3">
      <c r="B343" s="992" t="s">
        <v>1284</v>
      </c>
      <c r="D343" s="195"/>
      <c r="W343" s="226"/>
      <c r="AC343" s="410"/>
    </row>
    <row r="344" spans="1:33" x14ac:dyDescent="0.3">
      <c r="B344" s="194" t="s">
        <v>2117</v>
      </c>
      <c r="W344" s="226"/>
    </row>
    <row r="345" spans="1:33" s="19" customFormat="1" ht="18.75" x14ac:dyDescent="0.3">
      <c r="A345" s="301"/>
      <c r="B345" s="188"/>
      <c r="C345" s="531"/>
      <c r="D345" s="531"/>
      <c r="E345" s="531"/>
      <c r="F345" s="531"/>
      <c r="G345" s="531"/>
      <c r="H345" s="531"/>
      <c r="I345" s="531"/>
      <c r="J345" s="531"/>
      <c r="K345" s="531"/>
      <c r="L345" s="531"/>
      <c r="M345" s="531"/>
      <c r="N345" s="531"/>
      <c r="O345" s="531"/>
      <c r="P345" s="188"/>
      <c r="Q345" s="188"/>
      <c r="R345" s="188"/>
      <c r="S345" s="188"/>
      <c r="T345" s="188"/>
      <c r="V345" s="2428" t="s">
        <v>245</v>
      </c>
      <c r="W345" s="2428"/>
      <c r="X345" s="2428"/>
      <c r="Y345" s="1133"/>
      <c r="Z345" s="2"/>
      <c r="AA345" s="2"/>
      <c r="AB345" s="2"/>
      <c r="AC345" s="2"/>
      <c r="AD345" s="413"/>
      <c r="AG345" s="2"/>
    </row>
    <row r="346" spans="1:33" s="19" customFormat="1" ht="18.75" thickBot="1" x14ac:dyDescent="0.35">
      <c r="A346" s="207"/>
      <c r="B346" s="196"/>
      <c r="C346" s="531"/>
      <c r="D346" s="286"/>
      <c r="E346" s="286"/>
      <c r="F346" s="286"/>
      <c r="G346" s="286"/>
      <c r="H346" s="286"/>
      <c r="I346" s="287"/>
      <c r="J346" s="287"/>
      <c r="K346" s="287"/>
      <c r="L346" s="287"/>
      <c r="M346" s="286"/>
      <c r="N346" s="197"/>
      <c r="O346" s="287"/>
      <c r="P346" s="188"/>
      <c r="Q346" s="188"/>
      <c r="R346" s="188"/>
      <c r="S346" s="188"/>
      <c r="T346" s="188"/>
      <c r="U346" s="197"/>
      <c r="V346" s="199"/>
      <c r="W346" s="411"/>
      <c r="X346" s="199"/>
      <c r="Y346" s="2"/>
      <c r="Z346" s="2"/>
      <c r="AA346" s="2"/>
      <c r="AB346" s="2"/>
      <c r="AC346" s="2"/>
      <c r="AD346" s="413"/>
      <c r="AG346" s="2"/>
    </row>
    <row r="347" spans="1:33" s="19" customFormat="1" ht="18" customHeight="1" thickTop="1" x14ac:dyDescent="0.3">
      <c r="A347" s="207"/>
      <c r="B347" s="196"/>
      <c r="C347" s="531"/>
      <c r="D347" s="189"/>
      <c r="E347" s="189"/>
      <c r="F347" s="188"/>
      <c r="G347" s="219"/>
      <c r="H347" s="219"/>
      <c r="I347" s="219"/>
      <c r="J347" s="219"/>
      <c r="K347" s="219"/>
      <c r="L347" s="219"/>
      <c r="M347" s="219"/>
      <c r="N347" s="189"/>
      <c r="O347" s="189"/>
      <c r="P347" s="188"/>
      <c r="Q347" s="188"/>
      <c r="R347" s="188"/>
      <c r="S347" s="188"/>
      <c r="T347" s="188"/>
      <c r="U347" s="197"/>
      <c r="V347" s="201" t="s">
        <v>246</v>
      </c>
      <c r="W347" s="202" t="s">
        <v>247</v>
      </c>
      <c r="X347" s="203" t="s">
        <v>248</v>
      </c>
      <c r="Y347" s="2"/>
      <c r="Z347" s="2"/>
      <c r="AA347" s="2"/>
      <c r="AB347" s="2"/>
      <c r="AC347" s="2"/>
      <c r="AD347" s="413"/>
      <c r="AG347" s="2"/>
    </row>
    <row r="348" spans="1:33" s="19" customFormat="1" ht="18" customHeight="1" x14ac:dyDescent="0.3">
      <c r="A348" s="198"/>
      <c r="B348" s="200"/>
      <c r="C348" s="531"/>
      <c r="D348" s="188"/>
      <c r="E348" s="188"/>
      <c r="F348" s="188"/>
      <c r="G348" s="219"/>
      <c r="H348" s="219"/>
      <c r="I348" s="219"/>
      <c r="J348" s="219"/>
      <c r="K348" s="219"/>
      <c r="L348" s="219"/>
      <c r="M348" s="219"/>
      <c r="N348" s="188"/>
      <c r="O348" s="188"/>
      <c r="P348" s="188"/>
      <c r="Q348" s="188"/>
      <c r="R348" s="188"/>
      <c r="S348" s="189"/>
      <c r="T348" s="189"/>
      <c r="U348" s="412"/>
      <c r="V348" s="204" t="s">
        <v>50</v>
      </c>
      <c r="W348" s="72" t="s">
        <v>51</v>
      </c>
      <c r="X348" s="205">
        <f t="shared" ref="X348:X353" si="68">AC10</f>
        <v>4200</v>
      </c>
      <c r="Y348" s="1210"/>
      <c r="AD348" s="413"/>
    </row>
    <row r="349" spans="1:33" s="19" customFormat="1" ht="18" customHeight="1" x14ac:dyDescent="0.3">
      <c r="A349" s="198"/>
      <c r="B349" s="200"/>
      <c r="C349" s="531"/>
      <c r="D349" s="188"/>
      <c r="E349" s="188"/>
      <c r="F349" s="188"/>
      <c r="G349" s="219"/>
      <c r="H349" s="219"/>
      <c r="I349" s="219"/>
      <c r="J349" s="219"/>
      <c r="K349" s="219"/>
      <c r="L349" s="219"/>
      <c r="M349" s="219"/>
      <c r="N349" s="188"/>
      <c r="O349" s="188"/>
      <c r="P349" s="188"/>
      <c r="Q349" s="188"/>
      <c r="R349" s="188"/>
      <c r="S349" s="189"/>
      <c r="T349" s="189"/>
      <c r="U349" s="412"/>
      <c r="V349" s="204" t="s">
        <v>53</v>
      </c>
      <c r="W349" s="72" t="s">
        <v>54</v>
      </c>
      <c r="X349" s="205">
        <f t="shared" si="68"/>
        <v>29800.004000000001</v>
      </c>
      <c r="Y349" s="1210"/>
      <c r="Z349" s="1200"/>
      <c r="AD349" s="413"/>
    </row>
    <row r="350" spans="1:33" s="19" customFormat="1" ht="18" customHeight="1" x14ac:dyDescent="0.3">
      <c r="A350" s="198"/>
      <c r="B350" s="200"/>
      <c r="C350" s="531"/>
      <c r="D350" s="188"/>
      <c r="E350" s="188"/>
      <c r="F350" s="188"/>
      <c r="G350" s="219"/>
      <c r="H350" s="219"/>
      <c r="I350" s="219"/>
      <c r="J350" s="219"/>
      <c r="K350" s="219"/>
      <c r="L350" s="219"/>
      <c r="M350" s="219"/>
      <c r="N350" s="188"/>
      <c r="O350" s="188"/>
      <c r="P350" s="188"/>
      <c r="Q350" s="188"/>
      <c r="R350" s="188"/>
      <c r="S350" s="189"/>
      <c r="T350" s="189"/>
      <c r="U350" s="412"/>
      <c r="V350" s="204" t="s">
        <v>55</v>
      </c>
      <c r="W350" s="72" t="s">
        <v>56</v>
      </c>
      <c r="X350" s="205">
        <f t="shared" si="68"/>
        <v>319.99519999999995</v>
      </c>
      <c r="Y350" s="1210"/>
      <c r="AD350" s="413"/>
    </row>
    <row r="351" spans="1:33" s="19" customFormat="1" ht="18" customHeight="1" x14ac:dyDescent="0.3">
      <c r="A351" s="198"/>
      <c r="B351" s="200"/>
      <c r="C351" s="531"/>
      <c r="D351" s="188"/>
      <c r="E351" s="188"/>
      <c r="F351" s="188"/>
      <c r="G351" s="219"/>
      <c r="H351" s="219"/>
      <c r="I351" s="219"/>
      <c r="J351" s="219"/>
      <c r="K351" s="219"/>
      <c r="L351" s="219"/>
      <c r="M351" s="219"/>
      <c r="N351" s="188"/>
      <c r="O351" s="188"/>
      <c r="P351" s="188"/>
      <c r="Q351" s="188"/>
      <c r="R351" s="188"/>
      <c r="S351" s="189"/>
      <c r="T351" s="189"/>
      <c r="U351" s="412"/>
      <c r="V351" s="204" t="s">
        <v>57</v>
      </c>
      <c r="W351" s="72" t="s">
        <v>58</v>
      </c>
      <c r="X351" s="205">
        <f t="shared" si="68"/>
        <v>276.24799999999999</v>
      </c>
      <c r="Y351" s="1210"/>
      <c r="AD351" s="413"/>
    </row>
    <row r="352" spans="1:33" s="19" customFormat="1" ht="18" customHeight="1" x14ac:dyDescent="0.3">
      <c r="A352" s="198"/>
      <c r="B352" s="200"/>
      <c r="C352" s="531"/>
      <c r="D352" s="1124" t="s">
        <v>249</v>
      </c>
      <c r="E352" s="1107"/>
      <c r="F352" s="188"/>
      <c r="G352" s="219"/>
      <c r="H352" s="219"/>
      <c r="I352" s="219"/>
      <c r="J352" s="219"/>
      <c r="K352" s="219"/>
      <c r="L352" s="219"/>
      <c r="M352" s="219"/>
      <c r="N352" s="1124" t="s">
        <v>249</v>
      </c>
      <c r="O352" s="1107"/>
      <c r="P352" s="188"/>
      <c r="Q352" s="188"/>
      <c r="R352" s="188"/>
      <c r="S352" s="189"/>
      <c r="T352" s="189"/>
      <c r="U352" s="412"/>
      <c r="V352" s="204" t="s">
        <v>59</v>
      </c>
      <c r="W352" s="72" t="s">
        <v>60</v>
      </c>
      <c r="X352" s="205">
        <f t="shared" si="68"/>
        <v>1193.2031999999999</v>
      </c>
      <c r="Y352" s="1210"/>
      <c r="AD352" s="413"/>
    </row>
    <row r="353" spans="1:30" s="19" customFormat="1" ht="18" customHeight="1" x14ac:dyDescent="0.3">
      <c r="A353" s="198"/>
      <c r="B353" s="200"/>
      <c r="C353" s="531"/>
      <c r="D353" s="1146" t="s">
        <v>250</v>
      </c>
      <c r="E353" s="1106"/>
      <c r="F353" s="206"/>
      <c r="G353" s="219"/>
      <c r="H353" s="219"/>
      <c r="I353" s="219"/>
      <c r="J353" s="219"/>
      <c r="K353" s="219"/>
      <c r="L353" s="219"/>
      <c r="M353" s="219"/>
      <c r="N353" s="1146" t="s">
        <v>250</v>
      </c>
      <c r="O353" s="1106"/>
      <c r="P353" s="188"/>
      <c r="Q353" s="188"/>
      <c r="R353" s="188"/>
      <c r="S353" s="189"/>
      <c r="T353" s="189"/>
      <c r="U353" s="412"/>
      <c r="V353" s="204" t="s">
        <v>61</v>
      </c>
      <c r="W353" s="72" t="s">
        <v>62</v>
      </c>
      <c r="X353" s="205">
        <f t="shared" si="68"/>
        <v>616.99680000000001</v>
      </c>
      <c r="Y353" s="1210"/>
      <c r="AD353" s="413"/>
    </row>
    <row r="354" spans="1:30" s="19" customFormat="1" ht="33.950000000000003" customHeight="1" x14ac:dyDescent="0.3">
      <c r="B354" s="189"/>
      <c r="C354" s="188"/>
      <c r="D354" s="188"/>
      <c r="E354" s="188"/>
      <c r="F354" s="188"/>
      <c r="G354" s="188"/>
      <c r="H354" s="188"/>
      <c r="I354" s="188"/>
      <c r="J354" s="188"/>
      <c r="K354" s="188"/>
      <c r="L354" s="188"/>
      <c r="M354" s="188"/>
      <c r="N354" s="188"/>
      <c r="O354" s="188"/>
      <c r="P354" s="188"/>
      <c r="Q354" s="188"/>
      <c r="R354" s="188"/>
      <c r="S354" s="189"/>
      <c r="T354" s="189"/>
      <c r="U354" s="412"/>
      <c r="V354" s="204" t="s">
        <v>133</v>
      </c>
      <c r="W354" s="72" t="s">
        <v>280</v>
      </c>
      <c r="X354" s="205">
        <f>AC89</f>
        <v>15000.003199999999</v>
      </c>
      <c r="Y354" s="1210"/>
      <c r="AD354" s="413"/>
    </row>
    <row r="355" spans="1:30" s="19" customFormat="1" ht="18" customHeight="1" x14ac:dyDescent="0.3">
      <c r="A355" s="198"/>
      <c r="B355" s="200"/>
      <c r="C355" s="188"/>
      <c r="D355" s="188"/>
      <c r="E355" s="188"/>
      <c r="F355" s="188"/>
      <c r="G355" s="188"/>
      <c r="H355" s="188"/>
      <c r="I355" s="188"/>
      <c r="J355" s="188"/>
      <c r="K355" s="188"/>
      <c r="L355" s="188"/>
      <c r="M355" s="188"/>
      <c r="N355" s="188"/>
      <c r="O355" s="188"/>
      <c r="P355" s="188"/>
      <c r="Q355" s="188"/>
      <c r="R355" s="188"/>
      <c r="S355" s="189"/>
      <c r="T355" s="189"/>
      <c r="U355" s="412"/>
      <c r="V355" s="204" t="s">
        <v>740</v>
      </c>
      <c r="W355" s="72" t="s">
        <v>71</v>
      </c>
      <c r="X355" s="205">
        <f>AC19</f>
        <v>44455.991999999998</v>
      </c>
      <c r="Y355" s="1210"/>
      <c r="Z355" s="1200"/>
      <c r="AD355" s="413"/>
    </row>
    <row r="356" spans="1:30" s="19" customFormat="1" ht="18" customHeight="1" x14ac:dyDescent="0.3">
      <c r="A356" s="198"/>
      <c r="B356" s="200"/>
      <c r="C356" s="188"/>
      <c r="D356" s="188"/>
      <c r="E356" s="188"/>
      <c r="F356" s="188"/>
      <c r="G356" s="188"/>
      <c r="H356" s="188"/>
      <c r="I356" s="188"/>
      <c r="J356" s="188"/>
      <c r="K356" s="188"/>
      <c r="L356" s="188"/>
      <c r="M356" s="188"/>
      <c r="N356" s="188"/>
      <c r="O356" s="188"/>
      <c r="P356" s="188"/>
      <c r="Q356" s="188"/>
      <c r="R356" s="188"/>
      <c r="S356" s="189"/>
      <c r="T356" s="189"/>
      <c r="U356" s="412"/>
      <c r="V356" s="204" t="s">
        <v>72</v>
      </c>
      <c r="W356" s="72" t="s">
        <v>71</v>
      </c>
      <c r="X356" s="205">
        <f>+AC16</f>
        <v>13700</v>
      </c>
      <c r="Y356" s="1210"/>
      <c r="Z356" s="1200"/>
      <c r="AD356" s="413"/>
    </row>
    <row r="357" spans="1:30" s="19" customFormat="1" ht="18" customHeight="1" x14ac:dyDescent="0.3">
      <c r="B357" s="189"/>
      <c r="C357" s="188"/>
      <c r="D357" s="188"/>
      <c r="E357" s="188"/>
      <c r="F357" s="188"/>
      <c r="G357" s="188"/>
      <c r="H357" s="188"/>
      <c r="I357" s="188"/>
      <c r="J357" s="188"/>
      <c r="K357" s="188"/>
      <c r="L357" s="188"/>
      <c r="M357" s="188"/>
      <c r="N357" s="188"/>
      <c r="O357" s="188"/>
      <c r="P357" s="188"/>
      <c r="Q357" s="188"/>
      <c r="R357" s="188"/>
      <c r="S357" s="189"/>
      <c r="T357" s="189"/>
      <c r="U357" s="412"/>
      <c r="V357" s="204" t="s">
        <v>64</v>
      </c>
      <c r="W357" s="72" t="s">
        <v>105</v>
      </c>
      <c r="X357" s="205">
        <f>+AB18+AC52+AC92+AC97+AC120++AC130+AC137+AC165+AC172++AC174+AC184+AC191+AC198+AC217+AC227+AC236+AC251+AC262+AC271+AC276+AC281+AC291+AC302+AC309+AC322+AC331</f>
        <v>2500.0038399999999</v>
      </c>
      <c r="Y357" s="1210"/>
      <c r="Z357" s="1210"/>
      <c r="AD357" s="413"/>
    </row>
    <row r="358" spans="1:30" s="19" customFormat="1" ht="18" customHeight="1" x14ac:dyDescent="0.3">
      <c r="B358" s="189"/>
      <c r="C358" s="188"/>
      <c r="D358" s="188"/>
      <c r="E358" s="188"/>
      <c r="F358" s="188"/>
      <c r="G358" s="188"/>
      <c r="H358" s="188"/>
      <c r="I358" s="188"/>
      <c r="J358" s="188"/>
      <c r="K358" s="188"/>
      <c r="L358" s="188"/>
      <c r="M358" s="188"/>
      <c r="N358" s="188"/>
      <c r="O358" s="188"/>
      <c r="P358" s="188"/>
      <c r="Q358" s="188"/>
      <c r="R358" s="188"/>
      <c r="S358" s="189"/>
      <c r="T358" s="189"/>
      <c r="U358" s="412"/>
      <c r="V358" s="204" t="s">
        <v>67</v>
      </c>
      <c r="W358" s="72" t="s">
        <v>68</v>
      </c>
      <c r="X358" s="208">
        <f>AC32</f>
        <v>1999.9951999999998</v>
      </c>
      <c r="Y358" s="1210"/>
      <c r="Z358" s="1200"/>
      <c r="AA358" s="1210"/>
      <c r="AD358" s="413"/>
    </row>
    <row r="359" spans="1:30" s="19" customFormat="1" ht="33.950000000000003" customHeight="1" x14ac:dyDescent="0.3">
      <c r="B359" s="189"/>
      <c r="C359" s="188"/>
      <c r="D359" s="188"/>
      <c r="E359" s="188"/>
      <c r="F359" s="188"/>
      <c r="G359" s="188"/>
      <c r="H359" s="188"/>
      <c r="I359" s="188"/>
      <c r="J359" s="188"/>
      <c r="K359" s="188"/>
      <c r="L359" s="188"/>
      <c r="M359" s="188"/>
      <c r="N359" s="188"/>
      <c r="O359" s="188"/>
      <c r="P359" s="188"/>
      <c r="Q359" s="188"/>
      <c r="R359" s="188"/>
      <c r="S359" s="189"/>
      <c r="T359" s="189"/>
      <c r="U359" s="412"/>
      <c r="V359" s="204" t="s">
        <v>65</v>
      </c>
      <c r="W359" s="72" t="s">
        <v>66</v>
      </c>
      <c r="X359" s="205">
        <f>AC81+AC118+AC194+AC206+AC244+AC259+AC288+AC299+AC319+AC329</f>
        <v>1000.0031999999998</v>
      </c>
      <c r="Y359" s="1210"/>
      <c r="AD359" s="413"/>
    </row>
    <row r="360" spans="1:30" s="19" customFormat="1" ht="18" customHeight="1" x14ac:dyDescent="0.3">
      <c r="B360" s="189"/>
      <c r="C360" s="188"/>
      <c r="D360" s="188"/>
      <c r="E360" s="188"/>
      <c r="F360" s="188"/>
      <c r="G360" s="188"/>
      <c r="H360" s="188"/>
      <c r="I360" s="188"/>
      <c r="J360" s="188"/>
      <c r="K360" s="188"/>
      <c r="L360" s="188"/>
      <c r="M360" s="188"/>
      <c r="N360" s="188"/>
      <c r="O360" s="188"/>
      <c r="P360" s="188"/>
      <c r="Q360" s="188"/>
      <c r="R360" s="188"/>
      <c r="S360" s="189"/>
      <c r="T360" s="189"/>
      <c r="U360" s="412"/>
      <c r="V360" s="204" t="s">
        <v>121</v>
      </c>
      <c r="W360" s="72" t="s">
        <v>122</v>
      </c>
      <c r="X360" s="209">
        <f>AC76</f>
        <v>399.99556799999999</v>
      </c>
      <c r="Y360" s="1210"/>
      <c r="Z360" s="1210"/>
      <c r="AD360" s="413"/>
    </row>
    <row r="361" spans="1:30" s="19" customFormat="1" ht="33.950000000000003" customHeight="1" x14ac:dyDescent="0.3">
      <c r="B361" s="189"/>
      <c r="C361" s="188"/>
      <c r="D361" s="188"/>
      <c r="E361" s="188"/>
      <c r="F361" s="188"/>
      <c r="G361" s="188"/>
      <c r="H361" s="188"/>
      <c r="I361" s="188"/>
      <c r="J361" s="188"/>
      <c r="K361" s="188"/>
      <c r="L361" s="188"/>
      <c r="M361" s="188"/>
      <c r="N361" s="188"/>
      <c r="O361" s="188"/>
      <c r="P361" s="188"/>
      <c r="Q361" s="188"/>
      <c r="R361" s="188"/>
      <c r="S361" s="189"/>
      <c r="T361" s="189"/>
      <c r="U361" s="412"/>
      <c r="V361" s="204" t="s">
        <v>168</v>
      </c>
      <c r="W361" s="72" t="s">
        <v>169</v>
      </c>
      <c r="X361" s="209">
        <f>AC144+AC208+AC234</f>
        <v>4000.0016000000001</v>
      </c>
      <c r="Y361" s="1210"/>
      <c r="Z361" s="1210"/>
      <c r="AD361" s="413"/>
    </row>
    <row r="362" spans="1:30" s="19" customFormat="1" ht="18" customHeight="1" x14ac:dyDescent="0.3">
      <c r="B362" s="189"/>
      <c r="C362" s="188"/>
      <c r="D362" s="188"/>
      <c r="E362" s="188"/>
      <c r="F362" s="188"/>
      <c r="G362" s="188"/>
      <c r="H362" s="188"/>
      <c r="I362" s="188"/>
      <c r="J362" s="188"/>
      <c r="K362" s="188"/>
      <c r="L362" s="188"/>
      <c r="M362" s="188"/>
      <c r="N362" s="188"/>
      <c r="O362" s="188"/>
      <c r="P362" s="188"/>
      <c r="Q362" s="188"/>
      <c r="R362" s="188"/>
      <c r="S362" s="189"/>
      <c r="T362" s="189"/>
      <c r="U362" s="412"/>
      <c r="V362" s="204" t="s">
        <v>789</v>
      </c>
      <c r="W362" s="72" t="s">
        <v>129</v>
      </c>
      <c r="X362" s="205">
        <f>AC87+AC273</f>
        <v>999.99872000000005</v>
      </c>
      <c r="Y362" s="1210"/>
      <c r="AD362" s="413"/>
    </row>
    <row r="363" spans="1:30" s="19" customFormat="1" ht="18" customHeight="1" x14ac:dyDescent="0.3">
      <c r="B363" s="189"/>
      <c r="C363" s="188"/>
      <c r="D363" s="188"/>
      <c r="E363" s="188"/>
      <c r="F363" s="188"/>
      <c r="G363" s="188"/>
      <c r="H363" s="188"/>
      <c r="I363" s="188"/>
      <c r="J363" s="188"/>
      <c r="K363" s="188"/>
      <c r="L363" s="188"/>
      <c r="M363" s="188"/>
      <c r="N363" s="188"/>
      <c r="O363" s="188"/>
      <c r="P363" s="188"/>
      <c r="Q363" s="188"/>
      <c r="R363" s="188"/>
      <c r="S363" s="189"/>
      <c r="T363" s="189"/>
      <c r="U363" s="412"/>
      <c r="V363" s="204" t="s">
        <v>741</v>
      </c>
      <c r="W363" s="72" t="s">
        <v>82</v>
      </c>
      <c r="X363" s="205">
        <f>AC23+AC182+AC196+AC247</f>
        <v>8000.0032000000001</v>
      </c>
      <c r="Y363" s="1210"/>
      <c r="AD363" s="413"/>
    </row>
    <row r="364" spans="1:30" s="19" customFormat="1" ht="18" customHeight="1" x14ac:dyDescent="0.3">
      <c r="B364" s="189"/>
      <c r="C364" s="188"/>
      <c r="D364" s="188"/>
      <c r="E364" s="188"/>
      <c r="F364" s="188"/>
      <c r="G364" s="188"/>
      <c r="H364" s="188"/>
      <c r="I364" s="188"/>
      <c r="J364" s="188"/>
      <c r="K364" s="188"/>
      <c r="L364" s="188"/>
      <c r="M364" s="188"/>
      <c r="N364" s="188"/>
      <c r="O364" s="188"/>
      <c r="P364" s="188"/>
      <c r="Q364" s="188"/>
      <c r="R364" s="188"/>
      <c r="S364" s="189"/>
      <c r="T364" s="189"/>
      <c r="U364" s="412"/>
      <c r="V364" s="204" t="s">
        <v>743</v>
      </c>
      <c r="W364" s="72" t="s">
        <v>128</v>
      </c>
      <c r="X364" s="210">
        <f>SUBTOTAL(9,AC28)</f>
        <v>1229.7152000000001</v>
      </c>
      <c r="Y364" s="1210"/>
      <c r="AD364" s="413"/>
    </row>
    <row r="365" spans="1:30" s="19" customFormat="1" ht="18" customHeight="1" x14ac:dyDescent="0.3">
      <c r="B365" s="189"/>
      <c r="C365" s="188"/>
      <c r="D365" s="188"/>
      <c r="E365" s="188"/>
      <c r="F365" s="188"/>
      <c r="G365" s="188"/>
      <c r="H365" s="188"/>
      <c r="I365" s="188"/>
      <c r="J365" s="188"/>
      <c r="K365" s="188"/>
      <c r="L365" s="188"/>
      <c r="M365" s="188"/>
      <c r="N365" s="188"/>
      <c r="O365" s="188"/>
      <c r="P365" s="188"/>
      <c r="Q365" s="188"/>
      <c r="R365" s="188"/>
      <c r="S365" s="189"/>
      <c r="T365" s="189"/>
      <c r="U365" s="412"/>
      <c r="V365" s="204" t="s">
        <v>742</v>
      </c>
      <c r="W365" s="72" t="s">
        <v>132</v>
      </c>
      <c r="X365" s="210">
        <f>AC26</f>
        <v>1000.0032</v>
      </c>
      <c r="Y365" s="1210"/>
      <c r="AD365" s="413"/>
    </row>
    <row r="366" spans="1:30" s="19" customFormat="1" ht="18" customHeight="1" x14ac:dyDescent="0.3">
      <c r="B366" s="189"/>
      <c r="C366" s="188"/>
      <c r="D366" s="188"/>
      <c r="E366" s="188"/>
      <c r="F366" s="188"/>
      <c r="G366" s="188"/>
      <c r="H366" s="188"/>
      <c r="I366" s="188"/>
      <c r="J366" s="188"/>
      <c r="K366" s="188"/>
      <c r="L366" s="188"/>
      <c r="M366" s="188"/>
      <c r="N366" s="188"/>
      <c r="O366" s="188"/>
      <c r="P366" s="188"/>
      <c r="Q366" s="188"/>
      <c r="R366" s="188"/>
      <c r="S366" s="189"/>
      <c r="T366" s="189"/>
      <c r="U366" s="412"/>
      <c r="V366" s="204" t="s">
        <v>796</v>
      </c>
      <c r="W366" s="72" t="s">
        <v>186</v>
      </c>
      <c r="X366" s="205">
        <f>AC224</f>
        <v>4670.2790399999994</v>
      </c>
      <c r="Y366" s="1210"/>
      <c r="AD366" s="413"/>
    </row>
    <row r="367" spans="1:30" s="19" customFormat="1" ht="33.950000000000003" customHeight="1" x14ac:dyDescent="0.3">
      <c r="A367" s="198"/>
      <c r="B367" s="200"/>
      <c r="C367" s="188"/>
      <c r="D367" s="188"/>
      <c r="E367" s="188"/>
      <c r="F367" s="188"/>
      <c r="G367" s="188"/>
      <c r="H367" s="188"/>
      <c r="I367" s="188"/>
      <c r="J367" s="188"/>
      <c r="K367" s="188"/>
      <c r="L367" s="188"/>
      <c r="M367" s="188"/>
      <c r="N367" s="188"/>
      <c r="O367" s="188"/>
      <c r="P367" s="188"/>
      <c r="Q367" s="188"/>
      <c r="R367" s="188"/>
      <c r="S367" s="189"/>
      <c r="T367" s="189"/>
      <c r="U367" s="412"/>
      <c r="V367" s="204" t="s">
        <v>801</v>
      </c>
      <c r="W367" s="72" t="s">
        <v>74</v>
      </c>
      <c r="X367" s="205">
        <f>SUM(AC20)</f>
        <v>5999.9968000000008</v>
      </c>
      <c r="Y367" s="1210"/>
      <c r="AD367" s="413"/>
    </row>
    <row r="368" spans="1:30" s="19" customFormat="1" ht="33.950000000000003" customHeight="1" x14ac:dyDescent="0.3">
      <c r="A368" s="198"/>
      <c r="B368" s="200"/>
      <c r="C368" s="188"/>
      <c r="D368" s="188"/>
      <c r="E368" s="188"/>
      <c r="F368" s="188"/>
      <c r="G368" s="188"/>
      <c r="H368" s="188"/>
      <c r="I368" s="188"/>
      <c r="J368" s="188"/>
      <c r="K368" s="188"/>
      <c r="L368" s="188"/>
      <c r="M368" s="188"/>
      <c r="N368" s="188"/>
      <c r="O368" s="188"/>
      <c r="P368" s="188"/>
      <c r="Q368" s="188"/>
      <c r="R368" s="188"/>
      <c r="S368" s="189"/>
      <c r="T368" s="189"/>
      <c r="U368" s="412"/>
      <c r="V368" s="204" t="s">
        <v>73</v>
      </c>
      <c r="W368" s="72" t="s">
        <v>74</v>
      </c>
      <c r="X368" s="205">
        <f>SUM(AC21)</f>
        <v>4275.6000000000004</v>
      </c>
      <c r="Y368" s="1210"/>
      <c r="AD368" s="413"/>
    </row>
    <row r="369" spans="1:33" s="19" customFormat="1" ht="18" customHeight="1" thickBot="1" x14ac:dyDescent="0.35">
      <c r="A369" s="2"/>
      <c r="B369" s="188"/>
      <c r="C369" s="188"/>
      <c r="D369" s="188"/>
      <c r="E369" s="188"/>
      <c r="F369" s="188"/>
      <c r="G369" s="188"/>
      <c r="H369" s="188"/>
      <c r="I369" s="188"/>
      <c r="J369" s="188"/>
      <c r="K369" s="188"/>
      <c r="L369" s="188"/>
      <c r="M369" s="188"/>
      <c r="N369" s="188"/>
      <c r="O369" s="188"/>
      <c r="P369" s="188"/>
      <c r="Q369" s="188"/>
      <c r="R369" s="188"/>
      <c r="S369" s="188"/>
      <c r="T369" s="188"/>
      <c r="U369" s="197"/>
      <c r="V369" s="211"/>
      <c r="W369" s="221" t="s">
        <v>251</v>
      </c>
      <c r="X369" s="212">
        <f>SUM(X348:X368)</f>
        <v>145638.03796800005</v>
      </c>
      <c r="Y369" s="1210"/>
      <c r="Z369" s="2"/>
      <c r="AA369" s="2"/>
      <c r="AB369" s="2"/>
      <c r="AC369" s="2"/>
      <c r="AD369" s="413"/>
      <c r="AG369" s="2"/>
    </row>
    <row r="370" spans="1:33" s="19" customFormat="1" ht="17.25" thickTop="1" x14ac:dyDescent="0.3">
      <c r="A370" s="2"/>
      <c r="B370" s="188"/>
      <c r="C370" s="188"/>
      <c r="D370" s="188"/>
      <c r="E370" s="188"/>
      <c r="F370" s="188"/>
      <c r="G370" s="188"/>
      <c r="H370" s="188"/>
      <c r="I370" s="188"/>
      <c r="J370" s="188"/>
      <c r="K370" s="188"/>
      <c r="L370" s="188"/>
      <c r="M370" s="188"/>
      <c r="N370" s="188"/>
      <c r="O370" s="188"/>
      <c r="P370" s="188"/>
      <c r="Q370" s="188"/>
      <c r="R370" s="188"/>
      <c r="S370" s="188"/>
      <c r="T370" s="188"/>
      <c r="U370" s="197"/>
      <c r="V370" s="213"/>
      <c r="W370" s="213"/>
      <c r="X370" s="213"/>
      <c r="Y370" s="2"/>
      <c r="Z370" s="2"/>
      <c r="AA370" s="2"/>
      <c r="AB370" s="2"/>
      <c r="AC370" s="2"/>
      <c r="AD370" s="413"/>
      <c r="AG370" s="2"/>
    </row>
    <row r="371" spans="1:33" s="19" customFormat="1" x14ac:dyDescent="0.3">
      <c r="A371" s="2"/>
      <c r="B371" s="188"/>
      <c r="C371" s="188"/>
      <c r="D371" s="188"/>
      <c r="E371" s="188"/>
      <c r="F371" s="188"/>
      <c r="G371" s="188"/>
      <c r="H371" s="188"/>
      <c r="I371" s="188"/>
      <c r="J371" s="188"/>
      <c r="K371" s="188"/>
      <c r="L371" s="188"/>
      <c r="M371" s="188"/>
      <c r="N371" s="188"/>
      <c r="O371" s="188"/>
      <c r="P371" s="188"/>
      <c r="Q371" s="188"/>
      <c r="R371" s="188"/>
      <c r="S371" s="188"/>
      <c r="T371" s="188"/>
      <c r="U371" s="197"/>
      <c r="V371" s="213"/>
      <c r="W371" s="414" t="s">
        <v>252</v>
      </c>
      <c r="X371" s="213"/>
      <c r="Y371" s="1211"/>
      <c r="Z371" s="1211"/>
      <c r="AA371" s="2"/>
      <c r="AB371" s="2"/>
      <c r="AC371" s="2"/>
      <c r="AD371" s="413"/>
      <c r="AG371" s="2"/>
    </row>
    <row r="372" spans="1:33" s="19" customFormat="1" x14ac:dyDescent="0.3">
      <c r="A372" s="2"/>
      <c r="B372" s="188"/>
      <c r="C372" s="188"/>
      <c r="D372" s="188"/>
      <c r="E372" s="188"/>
      <c r="F372" s="188"/>
      <c r="G372" s="188"/>
      <c r="H372" s="188"/>
      <c r="I372" s="188"/>
      <c r="J372" s="188"/>
      <c r="K372" s="188"/>
      <c r="L372" s="188"/>
      <c r="M372" s="188"/>
      <c r="N372" s="188"/>
      <c r="O372" s="188"/>
      <c r="P372" s="188"/>
      <c r="Q372" s="188"/>
      <c r="R372" s="188"/>
      <c r="S372" s="188"/>
      <c r="T372" s="188"/>
      <c r="U372" s="197"/>
      <c r="V372" s="213"/>
      <c r="W372" s="415" t="s">
        <v>253</v>
      </c>
      <c r="X372" s="216">
        <f>X348+X349+X351+X352+X355+X353+X367+X354+X357+X358+X359+X360+X361+X366+X350</f>
        <v>116432.71764800001</v>
      </c>
      <c r="Y372" s="2"/>
      <c r="Z372" s="215"/>
      <c r="AA372" s="2"/>
      <c r="AB372" s="2"/>
      <c r="AC372" s="2"/>
      <c r="AD372" s="413"/>
      <c r="AG372" s="2"/>
    </row>
    <row r="373" spans="1:33" s="19" customFormat="1" x14ac:dyDescent="0.3">
      <c r="A373" s="2"/>
      <c r="B373" s="188"/>
      <c r="C373" s="188"/>
      <c r="D373" s="188"/>
      <c r="E373" s="188"/>
      <c r="F373" s="188"/>
      <c r="G373" s="188"/>
      <c r="H373" s="188"/>
      <c r="I373" s="188"/>
      <c r="J373" s="188"/>
      <c r="K373" s="188"/>
      <c r="L373" s="188"/>
      <c r="M373" s="188"/>
      <c r="N373" s="188"/>
      <c r="O373" s="188"/>
      <c r="P373" s="188"/>
      <c r="Q373" s="188"/>
      <c r="R373" s="188"/>
      <c r="S373" s="188"/>
      <c r="T373" s="188"/>
      <c r="U373" s="197"/>
      <c r="V373" s="213"/>
      <c r="W373" s="415" t="s">
        <v>254</v>
      </c>
      <c r="X373" s="216">
        <v>0</v>
      </c>
      <c r="Y373" s="1212"/>
      <c r="Z373" s="215"/>
      <c r="AA373" s="2"/>
      <c r="AB373" s="2"/>
      <c r="AC373" s="2"/>
      <c r="AD373" s="413"/>
      <c r="AG373" s="2"/>
    </row>
    <row r="374" spans="1:33" s="19" customFormat="1" x14ac:dyDescent="0.3">
      <c r="A374" s="2"/>
      <c r="B374" s="188"/>
      <c r="C374" s="188"/>
      <c r="D374" s="188"/>
      <c r="E374" s="188"/>
      <c r="F374" s="188"/>
      <c r="G374" s="188"/>
      <c r="H374" s="188"/>
      <c r="I374" s="188"/>
      <c r="J374" s="188"/>
      <c r="K374" s="188"/>
      <c r="L374" s="188"/>
      <c r="M374" s="188"/>
      <c r="N374" s="188"/>
      <c r="O374" s="188"/>
      <c r="P374" s="188"/>
      <c r="Q374" s="188"/>
      <c r="R374" s="188"/>
      <c r="S374" s="188"/>
      <c r="T374" s="188"/>
      <c r="U374" s="197"/>
      <c r="V374" s="213"/>
      <c r="W374" s="415" t="s">
        <v>255</v>
      </c>
      <c r="X374" s="476">
        <f>X356+X368+X362+X363+X364+X365</f>
        <v>29205.320319999995</v>
      </c>
      <c r="Y374" s="1212"/>
      <c r="Z374" s="215"/>
      <c r="AA374" s="2"/>
      <c r="AB374" s="2"/>
      <c r="AC374" s="2"/>
      <c r="AD374" s="413"/>
      <c r="AG374" s="2"/>
    </row>
    <row r="375" spans="1:33" s="19" customFormat="1" x14ac:dyDescent="0.3">
      <c r="A375" s="2"/>
      <c r="B375" s="188"/>
      <c r="C375" s="188"/>
      <c r="D375" s="188"/>
      <c r="E375" s="188"/>
      <c r="F375" s="188"/>
      <c r="G375" s="188"/>
      <c r="H375" s="188"/>
      <c r="I375" s="188"/>
      <c r="J375" s="188"/>
      <c r="K375" s="188"/>
      <c r="L375" s="188"/>
      <c r="M375" s="188"/>
      <c r="N375" s="188"/>
      <c r="O375" s="188"/>
      <c r="P375" s="188"/>
      <c r="Q375" s="188"/>
      <c r="R375" s="188"/>
      <c r="S375" s="188"/>
      <c r="T375" s="188"/>
      <c r="U375" s="197"/>
      <c r="V375" s="213"/>
      <c r="W375" s="416" t="s">
        <v>251</v>
      </c>
      <c r="X375" s="478">
        <f>SUM(X372:X374)</f>
        <v>145638.03796799999</v>
      </c>
      <c r="Y375" s="1212"/>
      <c r="Z375" s="2"/>
      <c r="AA375" s="2"/>
      <c r="AB375" s="2"/>
      <c r="AC375" s="2"/>
      <c r="AD375" s="413"/>
      <c r="AG375" s="2"/>
    </row>
    <row r="376" spans="1:33" s="19" customFormat="1" x14ac:dyDescent="0.3">
      <c r="A376" s="2"/>
      <c r="B376" s="188"/>
      <c r="C376" s="188"/>
      <c r="D376" s="188"/>
      <c r="E376" s="188"/>
      <c r="F376" s="188"/>
      <c r="G376" s="188"/>
      <c r="H376" s="188"/>
      <c r="I376" s="188"/>
      <c r="J376" s="188"/>
      <c r="K376" s="188"/>
      <c r="L376" s="188"/>
      <c r="M376" s="188"/>
      <c r="N376" s="188"/>
      <c r="O376" s="188"/>
      <c r="P376" s="188"/>
      <c r="Q376" s="188"/>
      <c r="R376" s="188"/>
      <c r="S376" s="188"/>
      <c r="T376" s="188"/>
      <c r="U376" s="197"/>
      <c r="V376" s="213"/>
      <c r="W376" s="415"/>
      <c r="X376" s="477"/>
      <c r="Y376" s="215"/>
      <c r="Z376" s="2"/>
      <c r="AA376" s="2"/>
      <c r="AB376" s="2"/>
      <c r="AC376" s="2"/>
      <c r="AD376" s="413"/>
      <c r="AG376" s="2"/>
    </row>
    <row r="377" spans="1:33" s="19" customFormat="1" x14ac:dyDescent="0.3">
      <c r="A377" s="2"/>
      <c r="B377" s="188"/>
      <c r="C377" s="188"/>
      <c r="D377" s="188"/>
      <c r="E377" s="188"/>
      <c r="F377" s="188"/>
      <c r="G377" s="188"/>
      <c r="H377" s="188"/>
      <c r="I377" s="188"/>
      <c r="J377" s="188"/>
      <c r="K377" s="188"/>
      <c r="L377" s="188"/>
      <c r="M377" s="188"/>
      <c r="N377" s="188"/>
      <c r="O377" s="188"/>
      <c r="P377" s="188"/>
      <c r="Q377" s="188"/>
      <c r="R377" s="188"/>
      <c r="S377" s="188"/>
      <c r="T377" s="188"/>
      <c r="U377" s="197"/>
      <c r="V377" s="213"/>
      <c r="W377" s="416" t="s">
        <v>256</v>
      </c>
      <c r="X377" s="477"/>
      <c r="Y377" s="215"/>
      <c r="Z377" s="2"/>
      <c r="AA377" s="2"/>
      <c r="AB377" s="2"/>
      <c r="AC377" s="2"/>
      <c r="AD377" s="413"/>
      <c r="AG377" s="2"/>
    </row>
    <row r="378" spans="1:33" s="19" customFormat="1" x14ac:dyDescent="0.3">
      <c r="A378" s="2"/>
      <c r="B378" s="188"/>
      <c r="C378" s="188"/>
      <c r="D378" s="188"/>
      <c r="E378" s="188"/>
      <c r="F378" s="188"/>
      <c r="G378" s="188"/>
      <c r="H378" s="188"/>
      <c r="I378" s="188"/>
      <c r="J378" s="188"/>
      <c r="K378" s="188"/>
      <c r="L378" s="188"/>
      <c r="M378" s="188"/>
      <c r="N378" s="188"/>
      <c r="O378" s="188"/>
      <c r="P378" s="188"/>
      <c r="Q378" s="188"/>
      <c r="R378" s="188"/>
      <c r="S378" s="188"/>
      <c r="T378" s="188"/>
      <c r="U378" s="197"/>
      <c r="V378" s="213"/>
      <c r="W378" s="415" t="s">
        <v>257</v>
      </c>
      <c r="X378" s="216">
        <f>+SUM(X348:X361)</f>
        <v>119462.44180800002</v>
      </c>
      <c r="Y378" s="215"/>
      <c r="Z378" s="215"/>
      <c r="AA378" s="2"/>
      <c r="AB378" s="2"/>
      <c r="AC378" s="2"/>
      <c r="AD378" s="413"/>
      <c r="AG378" s="2"/>
    </row>
    <row r="379" spans="1:33" s="19" customFormat="1" x14ac:dyDescent="0.3">
      <c r="A379" s="2"/>
      <c r="B379" s="188"/>
      <c r="C379" s="188"/>
      <c r="D379" s="188"/>
      <c r="E379" s="188"/>
      <c r="F379" s="188"/>
      <c r="G379" s="188"/>
      <c r="H379" s="188"/>
      <c r="I379" s="188"/>
      <c r="J379" s="188"/>
      <c r="K379" s="188"/>
      <c r="L379" s="188"/>
      <c r="M379" s="188"/>
      <c r="N379" s="188"/>
      <c r="O379" s="188"/>
      <c r="P379" s="188"/>
      <c r="Q379" s="188"/>
      <c r="R379" s="188"/>
      <c r="S379" s="188"/>
      <c r="T379" s="188"/>
      <c r="U379" s="197"/>
      <c r="V379" s="213"/>
      <c r="W379" s="415" t="s">
        <v>258</v>
      </c>
      <c r="X379" s="216">
        <f>+SUM(X362:X366)</f>
        <v>15899.99936</v>
      </c>
      <c r="Y379" s="215"/>
      <c r="Z379" s="2"/>
      <c r="AA379" s="2"/>
      <c r="AB379" s="2"/>
      <c r="AC379" s="2"/>
      <c r="AD379" s="413"/>
      <c r="AG379" s="2"/>
    </row>
    <row r="380" spans="1:33" s="19" customFormat="1" x14ac:dyDescent="0.3">
      <c r="A380" s="2"/>
      <c r="B380" s="188"/>
      <c r="C380" s="188"/>
      <c r="D380" s="188"/>
      <c r="E380" s="188"/>
      <c r="F380" s="188"/>
      <c r="G380" s="188"/>
      <c r="H380" s="188"/>
      <c r="I380" s="188"/>
      <c r="J380" s="188"/>
      <c r="K380" s="188"/>
      <c r="L380" s="188"/>
      <c r="M380" s="188"/>
      <c r="N380" s="188"/>
      <c r="O380" s="188"/>
      <c r="P380" s="188"/>
      <c r="Q380" s="188"/>
      <c r="R380" s="188"/>
      <c r="S380" s="188"/>
      <c r="T380" s="188"/>
      <c r="U380" s="197"/>
      <c r="V380" s="213"/>
      <c r="W380" s="415" t="s">
        <v>259</v>
      </c>
      <c r="X380" s="476">
        <f>+SUM(X367:X368)</f>
        <v>10275.596800000001</v>
      </c>
      <c r="Y380" s="215"/>
      <c r="Z380" s="2"/>
      <c r="AA380" s="2"/>
      <c r="AB380" s="2"/>
      <c r="AC380" s="2"/>
      <c r="AD380" s="413"/>
      <c r="AG380" s="2"/>
    </row>
    <row r="381" spans="1:33" s="19" customFormat="1" x14ac:dyDescent="0.3">
      <c r="A381" s="2"/>
      <c r="B381" s="188"/>
      <c r="C381" s="188"/>
      <c r="D381" s="188"/>
      <c r="E381" s="188"/>
      <c r="F381" s="188"/>
      <c r="G381" s="188"/>
      <c r="H381" s="188"/>
      <c r="I381" s="188"/>
      <c r="J381" s="188"/>
      <c r="K381" s="188"/>
      <c r="L381" s="188"/>
      <c r="M381" s="188"/>
      <c r="N381" s="188"/>
      <c r="O381" s="188"/>
      <c r="P381" s="188"/>
      <c r="Q381" s="188"/>
      <c r="R381" s="188"/>
      <c r="S381" s="188"/>
      <c r="T381" s="188"/>
      <c r="U381" s="197"/>
      <c r="V381" s="213"/>
      <c r="W381" s="416" t="s">
        <v>251</v>
      </c>
      <c r="X381" s="225">
        <f>SUM(X378:X380)</f>
        <v>145638.03796800002</v>
      </c>
      <c r="Y381" s="215"/>
      <c r="Z381" s="215"/>
      <c r="AA381" s="2"/>
      <c r="AB381" s="2"/>
      <c r="AC381" s="2"/>
      <c r="AD381" s="413"/>
      <c r="AG381" s="2"/>
    </row>
    <row r="382" spans="1:33" s="19" customFormat="1" x14ac:dyDescent="0.3">
      <c r="A382" s="2"/>
      <c r="B382" s="188"/>
      <c r="C382" s="188"/>
      <c r="D382" s="188"/>
      <c r="E382" s="188"/>
      <c r="F382" s="188"/>
      <c r="G382" s="188"/>
      <c r="H382" s="188"/>
      <c r="I382" s="188"/>
      <c r="J382" s="188"/>
      <c r="K382" s="188"/>
      <c r="L382" s="188"/>
      <c r="M382" s="188"/>
      <c r="N382" s="188"/>
      <c r="O382" s="188"/>
      <c r="P382" s="188"/>
      <c r="Q382" s="188"/>
      <c r="R382" s="188"/>
      <c r="S382" s="188"/>
      <c r="T382" s="188"/>
      <c r="U382" s="197"/>
      <c r="V382" s="191"/>
      <c r="W382" s="280"/>
      <c r="X382" s="2"/>
      <c r="Y382" s="2"/>
      <c r="Z382" s="2"/>
      <c r="AA382" s="2"/>
      <c r="AB382" s="2"/>
      <c r="AC382" s="2"/>
      <c r="AD382" s="413"/>
      <c r="AG382" s="2"/>
    </row>
    <row r="383" spans="1:33" s="19" customFormat="1" x14ac:dyDescent="0.3">
      <c r="A383" s="2"/>
      <c r="B383" s="188"/>
      <c r="C383" s="188"/>
      <c r="D383" s="188"/>
      <c r="E383" s="188"/>
      <c r="F383" s="188"/>
      <c r="G383" s="188"/>
      <c r="H383" s="188"/>
      <c r="I383" s="188"/>
      <c r="J383" s="188"/>
      <c r="K383" s="188"/>
      <c r="L383" s="188"/>
      <c r="M383" s="188"/>
      <c r="N383" s="188"/>
      <c r="O383" s="188"/>
      <c r="P383" s="188"/>
      <c r="Q383" s="188"/>
      <c r="R383" s="188"/>
      <c r="S383" s="188"/>
      <c r="T383" s="188"/>
      <c r="U383" s="197"/>
      <c r="V383" s="191"/>
      <c r="W383" s="280"/>
      <c r="X383" s="216"/>
      <c r="Y383" s="215"/>
      <c r="Z383" s="215"/>
      <c r="AA383" s="2"/>
      <c r="AB383" s="2"/>
      <c r="AC383" s="2"/>
      <c r="AD383" s="413"/>
      <c r="AG383" s="2"/>
    </row>
    <row r="384" spans="1:33" s="19" customFormat="1" x14ac:dyDescent="0.3">
      <c r="A384" s="2"/>
      <c r="B384" s="188"/>
      <c r="C384" s="188"/>
      <c r="D384" s="188"/>
      <c r="E384" s="188"/>
      <c r="F384" s="188"/>
      <c r="G384" s="188"/>
      <c r="H384" s="188"/>
      <c r="I384" s="188"/>
      <c r="J384" s="188"/>
      <c r="K384" s="188"/>
      <c r="L384" s="188"/>
      <c r="M384" s="188"/>
      <c r="N384" s="188"/>
      <c r="O384" s="188"/>
      <c r="P384" s="188"/>
      <c r="Q384" s="188"/>
      <c r="R384" s="188"/>
      <c r="S384" s="188"/>
      <c r="T384" s="188"/>
      <c r="U384" s="190"/>
      <c r="V384" s="191"/>
      <c r="W384" s="192"/>
      <c r="X384" s="2"/>
      <c r="Y384" s="2"/>
      <c r="Z384" s="215"/>
      <c r="AA384" s="2"/>
      <c r="AB384" s="2"/>
      <c r="AC384" s="193"/>
      <c r="AG384" s="2"/>
    </row>
    <row r="391" spans="1:33" s="19" customFormat="1" x14ac:dyDescent="0.3">
      <c r="A391" s="2"/>
      <c r="B391" s="188"/>
      <c r="C391" s="188"/>
      <c r="D391" s="188"/>
      <c r="E391" s="188"/>
      <c r="F391" s="188"/>
      <c r="G391" s="188"/>
      <c r="H391" s="188"/>
      <c r="I391" s="188"/>
      <c r="J391" s="188"/>
      <c r="K391" s="188"/>
      <c r="L391" s="188"/>
      <c r="M391" s="188"/>
      <c r="N391" s="188"/>
      <c r="O391" s="188"/>
      <c r="P391" s="188"/>
      <c r="Q391" s="188"/>
      <c r="R391" s="188"/>
      <c r="S391" s="188"/>
      <c r="T391" s="188"/>
      <c r="U391" s="190"/>
      <c r="V391" s="191"/>
      <c r="W391" s="192"/>
      <c r="X391" s="216"/>
      <c r="Y391" s="1213"/>
      <c r="Z391" s="215"/>
      <c r="AA391" s="2"/>
      <c r="AB391" s="2"/>
      <c r="AC391" s="193"/>
      <c r="AG391" s="2"/>
    </row>
  </sheetData>
  <mergeCells count="714">
    <mergeCell ref="A264:A275"/>
    <mergeCell ref="A276:A284"/>
    <mergeCell ref="A285:A290"/>
    <mergeCell ref="A322:A329"/>
    <mergeCell ref="A330:A339"/>
    <mergeCell ref="A53:A83"/>
    <mergeCell ref="A84:A96"/>
    <mergeCell ref="A97:A110"/>
    <mergeCell ref="A111:A124"/>
    <mergeCell ref="A125:A128"/>
    <mergeCell ref="A193:A220"/>
    <mergeCell ref="A221:A246"/>
    <mergeCell ref="A247:A249"/>
    <mergeCell ref="A250:A263"/>
    <mergeCell ref="A309:A321"/>
    <mergeCell ref="A173:A192"/>
    <mergeCell ref="A3:L3"/>
    <mergeCell ref="M3:V3"/>
    <mergeCell ref="W3:AG3"/>
    <mergeCell ref="A4:L4"/>
    <mergeCell ref="M4:V4"/>
    <mergeCell ref="W4:AG4"/>
    <mergeCell ref="A1:L1"/>
    <mergeCell ref="M1:V1"/>
    <mergeCell ref="W1:AG1"/>
    <mergeCell ref="A2:L2"/>
    <mergeCell ref="M2:V2"/>
    <mergeCell ref="W2:AG2"/>
    <mergeCell ref="A6:L6"/>
    <mergeCell ref="M6:V6"/>
    <mergeCell ref="W6:AG6"/>
    <mergeCell ref="A7:N7"/>
    <mergeCell ref="O7:AG7"/>
    <mergeCell ref="A8:A9"/>
    <mergeCell ref="B8:B9"/>
    <mergeCell ref="C8:C9"/>
    <mergeCell ref="D8:D9"/>
    <mergeCell ref="E8:E9"/>
    <mergeCell ref="AD8:AF8"/>
    <mergeCell ref="AG8:AG9"/>
    <mergeCell ref="S8:S9"/>
    <mergeCell ref="T8:T9"/>
    <mergeCell ref="U8:Z8"/>
    <mergeCell ref="AA8:AC8"/>
    <mergeCell ref="H10:H21"/>
    <mergeCell ref="N8:N9"/>
    <mergeCell ref="O8:R8"/>
    <mergeCell ref="F8:F9"/>
    <mergeCell ref="G8:G9"/>
    <mergeCell ref="H8:H9"/>
    <mergeCell ref="I8:J8"/>
    <mergeCell ref="K8:L8"/>
    <mergeCell ref="M8:M9"/>
    <mergeCell ref="A10:A25"/>
    <mergeCell ref="B23:B25"/>
    <mergeCell ref="C23:C25"/>
    <mergeCell ref="D23:D25"/>
    <mergeCell ref="E23:E25"/>
    <mergeCell ref="AG10:AG21"/>
    <mergeCell ref="O10:O21"/>
    <mergeCell ref="P10:P21"/>
    <mergeCell ref="Q10:Q21"/>
    <mergeCell ref="R10:R21"/>
    <mergeCell ref="S10:S21"/>
    <mergeCell ref="T10:T21"/>
    <mergeCell ref="I10:I21"/>
    <mergeCell ref="J10:J21"/>
    <mergeCell ref="K10:K21"/>
    <mergeCell ref="L10:L21"/>
    <mergeCell ref="M10:M21"/>
    <mergeCell ref="N10:N21"/>
    <mergeCell ref="B10:B21"/>
    <mergeCell ref="C10:C21"/>
    <mergeCell ref="D10:D21"/>
    <mergeCell ref="E10:E21"/>
    <mergeCell ref="F10:F21"/>
    <mergeCell ref="G10:G21"/>
    <mergeCell ref="A26:A52"/>
    <mergeCell ref="R23:R25"/>
    <mergeCell ref="S23:S25"/>
    <mergeCell ref="T23:T25"/>
    <mergeCell ref="AG23:AG25"/>
    <mergeCell ref="B26:B27"/>
    <mergeCell ref="C26:C27"/>
    <mergeCell ref="D26:D27"/>
    <mergeCell ref="E26:E27"/>
    <mergeCell ref="F26:F27"/>
    <mergeCell ref="G26:G27"/>
    <mergeCell ref="L23:L25"/>
    <mergeCell ref="M23:M25"/>
    <mergeCell ref="N23:N25"/>
    <mergeCell ref="O23:O25"/>
    <mergeCell ref="P23:P25"/>
    <mergeCell ref="Q23:Q25"/>
    <mergeCell ref="F23:F25"/>
    <mergeCell ref="G23:G25"/>
    <mergeCell ref="H23:H25"/>
    <mergeCell ref="I23:I25"/>
    <mergeCell ref="J23:J25"/>
    <mergeCell ref="K23:K25"/>
    <mergeCell ref="B28:B31"/>
    <mergeCell ref="T26:T27"/>
    <mergeCell ref="AG26:AG27"/>
    <mergeCell ref="O26:O27"/>
    <mergeCell ref="P26:P27"/>
    <mergeCell ref="Q26:Q27"/>
    <mergeCell ref="R26:R27"/>
    <mergeCell ref="S26:S27"/>
    <mergeCell ref="C28:C31"/>
    <mergeCell ref="D28:D31"/>
    <mergeCell ref="E28:E31"/>
    <mergeCell ref="F28:F31"/>
    <mergeCell ref="G28:G31"/>
    <mergeCell ref="H28:H31"/>
    <mergeCell ref="I28:I31"/>
    <mergeCell ref="N26:N27"/>
    <mergeCell ref="H26:H27"/>
    <mergeCell ref="I26:I27"/>
    <mergeCell ref="J26:J27"/>
    <mergeCell ref="K26:K27"/>
    <mergeCell ref="L26:L27"/>
    <mergeCell ref="M26:M27"/>
    <mergeCell ref="P28:P31"/>
    <mergeCell ref="Q28:Q31"/>
    <mergeCell ref="R28:R31"/>
    <mergeCell ref="S28:S31"/>
    <mergeCell ref="T28:T31"/>
    <mergeCell ref="T32:T91"/>
    <mergeCell ref="AG28:AG31"/>
    <mergeCell ref="J28:J31"/>
    <mergeCell ref="K28:K31"/>
    <mergeCell ref="L28:L31"/>
    <mergeCell ref="M28:M31"/>
    <mergeCell ref="N28:N31"/>
    <mergeCell ref="O28:O31"/>
    <mergeCell ref="AG32:AG91"/>
    <mergeCell ref="R32:R91"/>
    <mergeCell ref="S32:S91"/>
    <mergeCell ref="B92:B95"/>
    <mergeCell ref="C92:C95"/>
    <mergeCell ref="D92:D95"/>
    <mergeCell ref="E92:E95"/>
    <mergeCell ref="F92:F95"/>
    <mergeCell ref="N32:N91"/>
    <mergeCell ref="O32:O91"/>
    <mergeCell ref="P32:P91"/>
    <mergeCell ref="Q32:Q91"/>
    <mergeCell ref="H32:H91"/>
    <mergeCell ref="I32:I91"/>
    <mergeCell ref="J32:J91"/>
    <mergeCell ref="K32:K91"/>
    <mergeCell ref="L32:L91"/>
    <mergeCell ref="M32:M91"/>
    <mergeCell ref="B32:B91"/>
    <mergeCell ref="C32:C91"/>
    <mergeCell ref="D32:D91"/>
    <mergeCell ref="E32:E91"/>
    <mergeCell ref="F32:F91"/>
    <mergeCell ref="G32:G91"/>
    <mergeCell ref="C97:C117"/>
    <mergeCell ref="D97:D117"/>
    <mergeCell ref="E97:E117"/>
    <mergeCell ref="F97:F117"/>
    <mergeCell ref="S92:S95"/>
    <mergeCell ref="T92:T95"/>
    <mergeCell ref="AG92:AG95"/>
    <mergeCell ref="B96:M96"/>
    <mergeCell ref="U96:AA96"/>
    <mergeCell ref="AD96:AG96"/>
    <mergeCell ref="M92:M95"/>
    <mergeCell ref="N92:N95"/>
    <mergeCell ref="O92:O95"/>
    <mergeCell ref="P92:P95"/>
    <mergeCell ref="Q92:Q95"/>
    <mergeCell ref="R92:R95"/>
    <mergeCell ref="G92:G95"/>
    <mergeCell ref="H92:H95"/>
    <mergeCell ref="I92:I95"/>
    <mergeCell ref="J92:J95"/>
    <mergeCell ref="K92:K95"/>
    <mergeCell ref="L92:L95"/>
    <mergeCell ref="S97:S117"/>
    <mergeCell ref="T97:T117"/>
    <mergeCell ref="AG97:AG117"/>
    <mergeCell ref="B118:B119"/>
    <mergeCell ref="C118:C119"/>
    <mergeCell ref="D118:D119"/>
    <mergeCell ref="E118:E119"/>
    <mergeCell ref="F118:F119"/>
    <mergeCell ref="G118:G119"/>
    <mergeCell ref="M97:M117"/>
    <mergeCell ref="N97:N117"/>
    <mergeCell ref="O97:O117"/>
    <mergeCell ref="P97:P117"/>
    <mergeCell ref="Q97:Q117"/>
    <mergeCell ref="R97:R117"/>
    <mergeCell ref="G97:G117"/>
    <mergeCell ref="H97:H117"/>
    <mergeCell ref="I97:I117"/>
    <mergeCell ref="J97:J117"/>
    <mergeCell ref="K97:K117"/>
    <mergeCell ref="L97:L117"/>
    <mergeCell ref="B97:B117"/>
    <mergeCell ref="T118:T119"/>
    <mergeCell ref="AG118:AG128"/>
    <mergeCell ref="B120:B126"/>
    <mergeCell ref="C120:C126"/>
    <mergeCell ref="D120:D126"/>
    <mergeCell ref="E120:E126"/>
    <mergeCell ref="F120:F126"/>
    <mergeCell ref="G120:G126"/>
    <mergeCell ref="H120:H126"/>
    <mergeCell ref="I120:I126"/>
    <mergeCell ref="N118:N119"/>
    <mergeCell ref="O118:O119"/>
    <mergeCell ref="P118:P119"/>
    <mergeCell ref="P120:P126"/>
    <mergeCell ref="Q118:Q119"/>
    <mergeCell ref="R118:R119"/>
    <mergeCell ref="S118:S119"/>
    <mergeCell ref="H118:H119"/>
    <mergeCell ref="I118:I119"/>
    <mergeCell ref="J118:J119"/>
    <mergeCell ref="K118:K119"/>
    <mergeCell ref="L118:L119"/>
    <mergeCell ref="M118:M119"/>
    <mergeCell ref="Q137:Q164"/>
    <mergeCell ref="R137:R164"/>
    <mergeCell ref="S137:S164"/>
    <mergeCell ref="Q120:Q126"/>
    <mergeCell ref="R120:R126"/>
    <mergeCell ref="S120:S126"/>
    <mergeCell ref="T120:T126"/>
    <mergeCell ref="J120:J126"/>
    <mergeCell ref="K120:K126"/>
    <mergeCell ref="L120:L126"/>
    <mergeCell ref="M120:M126"/>
    <mergeCell ref="N120:N126"/>
    <mergeCell ref="O120:O126"/>
    <mergeCell ref="G130:G245"/>
    <mergeCell ref="T165:T171"/>
    <mergeCell ref="K172:K173"/>
    <mergeCell ref="T130:T136"/>
    <mergeCell ref="AG130:AG136"/>
    <mergeCell ref="I137:I164"/>
    <mergeCell ref="J137:J164"/>
    <mergeCell ref="K137:K164"/>
    <mergeCell ref="L137:L164"/>
    <mergeCell ref="M137:M164"/>
    <mergeCell ref="N137:N164"/>
    <mergeCell ref="O137:O164"/>
    <mergeCell ref="P137:P164"/>
    <mergeCell ref="N130:N136"/>
    <mergeCell ref="O130:O136"/>
    <mergeCell ref="P130:P136"/>
    <mergeCell ref="Q130:Q136"/>
    <mergeCell ref="R130:R136"/>
    <mergeCell ref="S130:S136"/>
    <mergeCell ref="I130:I136"/>
    <mergeCell ref="J130:J136"/>
    <mergeCell ref="K130:K136"/>
    <mergeCell ref="L130:L136"/>
    <mergeCell ref="M130:M136"/>
    <mergeCell ref="N174:N183"/>
    <mergeCell ref="O174:O183"/>
    <mergeCell ref="N165:N171"/>
    <mergeCell ref="O165:O171"/>
    <mergeCell ref="P165:P171"/>
    <mergeCell ref="Q165:Q171"/>
    <mergeCell ref="T137:T164"/>
    <mergeCell ref="AG137:AG164"/>
    <mergeCell ref="A150:A172"/>
    <mergeCell ref="I165:I171"/>
    <mergeCell ref="J165:J171"/>
    <mergeCell ref="K165:K171"/>
    <mergeCell ref="L165:L171"/>
    <mergeCell ref="H130:H245"/>
    <mergeCell ref="M165:M171"/>
    <mergeCell ref="M174:M183"/>
    <mergeCell ref="I217:I223"/>
    <mergeCell ref="J217:J223"/>
    <mergeCell ref="A129:A149"/>
    <mergeCell ref="B130:B245"/>
    <mergeCell ref="C130:C245"/>
    <mergeCell ref="D130:D245"/>
    <mergeCell ref="E130:E245"/>
    <mergeCell ref="F130:F245"/>
    <mergeCell ref="L172:L173"/>
    <mergeCell ref="M172:M173"/>
    <mergeCell ref="N172:N173"/>
    <mergeCell ref="O172:O173"/>
    <mergeCell ref="P172:P173"/>
    <mergeCell ref="I172:I173"/>
    <mergeCell ref="J172:J173"/>
    <mergeCell ref="T184:T190"/>
    <mergeCell ref="AG184:AG190"/>
    <mergeCell ref="P174:P183"/>
    <mergeCell ref="I174:I183"/>
    <mergeCell ref="J174:J183"/>
    <mergeCell ref="K174:K183"/>
    <mergeCell ref="L174:L183"/>
    <mergeCell ref="T174:T183"/>
    <mergeCell ref="AG174:AG183"/>
    <mergeCell ref="I184:I190"/>
    <mergeCell ref="J184:J190"/>
    <mergeCell ref="K184:K190"/>
    <mergeCell ref="L184:L190"/>
    <mergeCell ref="M184:M190"/>
    <mergeCell ref="N184:N190"/>
    <mergeCell ref="O184:O190"/>
    <mergeCell ref="P184:P190"/>
    <mergeCell ref="R165:R171"/>
    <mergeCell ref="S165:S171"/>
    <mergeCell ref="Q172:Q173"/>
    <mergeCell ref="R172:R173"/>
    <mergeCell ref="S172:S173"/>
    <mergeCell ref="T172:T173"/>
    <mergeCell ref="AG172:AG173"/>
    <mergeCell ref="AG165:AG171"/>
    <mergeCell ref="R196:R216"/>
    <mergeCell ref="S196:S216"/>
    <mergeCell ref="Q174:Q183"/>
    <mergeCell ref="R174:R183"/>
    <mergeCell ref="S174:S183"/>
    <mergeCell ref="Q184:Q190"/>
    <mergeCell ref="R184:R190"/>
    <mergeCell ref="S184:S190"/>
    <mergeCell ref="T196:T216"/>
    <mergeCell ref="AG196:AG216"/>
    <mergeCell ref="T191:T195"/>
    <mergeCell ref="AG191:AG195"/>
    <mergeCell ref="P191:P195"/>
    <mergeCell ref="Q191:Q195"/>
    <mergeCell ref="R191:R195"/>
    <mergeCell ref="S191:S195"/>
    <mergeCell ref="I191:I195"/>
    <mergeCell ref="J191:J195"/>
    <mergeCell ref="K191:K195"/>
    <mergeCell ref="L191:L195"/>
    <mergeCell ref="M191:M195"/>
    <mergeCell ref="N191:N195"/>
    <mergeCell ref="O191:O195"/>
    <mergeCell ref="P196:P216"/>
    <mergeCell ref="Q196:Q216"/>
    <mergeCell ref="Q217:Q223"/>
    <mergeCell ref="R217:R223"/>
    <mergeCell ref="S217:S223"/>
    <mergeCell ref="T217:T223"/>
    <mergeCell ref="AG217:AG223"/>
    <mergeCell ref="I224:I235"/>
    <mergeCell ref="J224:J235"/>
    <mergeCell ref="K224:K235"/>
    <mergeCell ref="L224:L235"/>
    <mergeCell ref="K217:K223"/>
    <mergeCell ref="L217:L223"/>
    <mergeCell ref="M217:M223"/>
    <mergeCell ref="N217:N223"/>
    <mergeCell ref="O217:O223"/>
    <mergeCell ref="P217:P223"/>
    <mergeCell ref="I196:I216"/>
    <mergeCell ref="J196:J216"/>
    <mergeCell ref="K196:K216"/>
    <mergeCell ref="L196:L216"/>
    <mergeCell ref="M196:M216"/>
    <mergeCell ref="N196:N216"/>
    <mergeCell ref="O196:O216"/>
    <mergeCell ref="I236:I245"/>
    <mergeCell ref="J236:J245"/>
    <mergeCell ref="K236:K245"/>
    <mergeCell ref="L236:L245"/>
    <mergeCell ref="M236:M245"/>
    <mergeCell ref="N236:N245"/>
    <mergeCell ref="O236:O245"/>
    <mergeCell ref="M224:M235"/>
    <mergeCell ref="N224:N235"/>
    <mergeCell ref="O224:O235"/>
    <mergeCell ref="P236:P245"/>
    <mergeCell ref="Q236:Q245"/>
    <mergeCell ref="R236:R245"/>
    <mergeCell ref="S236:S245"/>
    <mergeCell ref="T236:T245"/>
    <mergeCell ref="AG236:AG245"/>
    <mergeCell ref="S224:S235"/>
    <mergeCell ref="T224:T235"/>
    <mergeCell ref="AG224:AG235"/>
    <mergeCell ref="P224:P235"/>
    <mergeCell ref="Q224:Q235"/>
    <mergeCell ref="R224:R235"/>
    <mergeCell ref="M247:M248"/>
    <mergeCell ref="N247:N248"/>
    <mergeCell ref="O247:O248"/>
    <mergeCell ref="P247:P248"/>
    <mergeCell ref="Q247:Q248"/>
    <mergeCell ref="R247:R248"/>
    <mergeCell ref="G247:G248"/>
    <mergeCell ref="H247:H248"/>
    <mergeCell ref="I247:I248"/>
    <mergeCell ref="J247:J248"/>
    <mergeCell ref="K247:K248"/>
    <mergeCell ref="L247:L248"/>
    <mergeCell ref="B247:B248"/>
    <mergeCell ref="C247:C248"/>
    <mergeCell ref="D247:D248"/>
    <mergeCell ref="E247:E248"/>
    <mergeCell ref="F247:F248"/>
    <mergeCell ref="D251:D258"/>
    <mergeCell ref="E251:E258"/>
    <mergeCell ref="F251:F258"/>
    <mergeCell ref="G251:G258"/>
    <mergeCell ref="S247:S248"/>
    <mergeCell ref="T247:T248"/>
    <mergeCell ref="AG247:AG248"/>
    <mergeCell ref="B249:M249"/>
    <mergeCell ref="AD249:AG249"/>
    <mergeCell ref="T251:T258"/>
    <mergeCell ref="AG251:AG258"/>
    <mergeCell ref="B259:B260"/>
    <mergeCell ref="C259:C260"/>
    <mergeCell ref="D259:D260"/>
    <mergeCell ref="E259:E260"/>
    <mergeCell ref="F259:F260"/>
    <mergeCell ref="G259:G260"/>
    <mergeCell ref="H259:H260"/>
    <mergeCell ref="I259:I260"/>
    <mergeCell ref="N251:N258"/>
    <mergeCell ref="O251:O258"/>
    <mergeCell ref="P251:P258"/>
    <mergeCell ref="Q251:Q258"/>
    <mergeCell ref="R251:R258"/>
    <mergeCell ref="S251:S258"/>
    <mergeCell ref="H251:H258"/>
    <mergeCell ref="I251:I258"/>
    <mergeCell ref="J251:J258"/>
    <mergeCell ref="K251:K258"/>
    <mergeCell ref="L251:L258"/>
    <mergeCell ref="M251:M258"/>
    <mergeCell ref="B251:B258"/>
    <mergeCell ref="C251:C258"/>
    <mergeCell ref="E262:E269"/>
    <mergeCell ref="F262:F269"/>
    <mergeCell ref="P259:P260"/>
    <mergeCell ref="Q259:Q260"/>
    <mergeCell ref="D262:D269"/>
    <mergeCell ref="R259:R260"/>
    <mergeCell ref="S259:S260"/>
    <mergeCell ref="T259:T260"/>
    <mergeCell ref="AG259:AG260"/>
    <mergeCell ref="J259:J260"/>
    <mergeCell ref="K259:K260"/>
    <mergeCell ref="L259:L260"/>
    <mergeCell ref="M259:M260"/>
    <mergeCell ref="N259:N260"/>
    <mergeCell ref="O259:O260"/>
    <mergeCell ref="S262:S269"/>
    <mergeCell ref="T262:T269"/>
    <mergeCell ref="AG262:AG269"/>
    <mergeCell ref="B271:B274"/>
    <mergeCell ref="C271:C274"/>
    <mergeCell ref="D271:D274"/>
    <mergeCell ref="E271:E274"/>
    <mergeCell ref="F271:F274"/>
    <mergeCell ref="G271:G274"/>
    <mergeCell ref="H271:H274"/>
    <mergeCell ref="M262:M269"/>
    <mergeCell ref="N262:N269"/>
    <mergeCell ref="O262:O269"/>
    <mergeCell ref="P262:P269"/>
    <mergeCell ref="Q262:Q269"/>
    <mergeCell ref="R262:R269"/>
    <mergeCell ref="G262:G269"/>
    <mergeCell ref="H262:H269"/>
    <mergeCell ref="I262:I269"/>
    <mergeCell ref="J262:J269"/>
    <mergeCell ref="K262:K269"/>
    <mergeCell ref="L262:L269"/>
    <mergeCell ref="B262:B269"/>
    <mergeCell ref="C262:C269"/>
    <mergeCell ref="AG271:AG274"/>
    <mergeCell ref="B275:M275"/>
    <mergeCell ref="U275:AA275"/>
    <mergeCell ref="AD275:AG275"/>
    <mergeCell ref="B276:B280"/>
    <mergeCell ref="C276:C280"/>
    <mergeCell ref="D276:D280"/>
    <mergeCell ref="E276:E280"/>
    <mergeCell ref="F276:F280"/>
    <mergeCell ref="O271:O274"/>
    <mergeCell ref="P271:P274"/>
    <mergeCell ref="Q271:Q274"/>
    <mergeCell ref="R271:R274"/>
    <mergeCell ref="S271:S274"/>
    <mergeCell ref="T271:T274"/>
    <mergeCell ref="I271:I274"/>
    <mergeCell ref="J271:J274"/>
    <mergeCell ref="K271:K274"/>
    <mergeCell ref="L271:L274"/>
    <mergeCell ref="M271:M274"/>
    <mergeCell ref="N271:N274"/>
    <mergeCell ref="S276:S280"/>
    <mergeCell ref="T276:T280"/>
    <mergeCell ref="AG276:AG280"/>
    <mergeCell ref="B281:B289"/>
    <mergeCell ref="C281:C289"/>
    <mergeCell ref="D281:D289"/>
    <mergeCell ref="E281:E289"/>
    <mergeCell ref="F281:F289"/>
    <mergeCell ref="G281:G289"/>
    <mergeCell ref="H281:H289"/>
    <mergeCell ref="M276:M280"/>
    <mergeCell ref="N276:N280"/>
    <mergeCell ref="O276:O280"/>
    <mergeCell ref="P276:P280"/>
    <mergeCell ref="Q276:Q280"/>
    <mergeCell ref="R276:R280"/>
    <mergeCell ref="G276:G280"/>
    <mergeCell ref="H276:H280"/>
    <mergeCell ref="I276:I280"/>
    <mergeCell ref="J276:J280"/>
    <mergeCell ref="K276:K280"/>
    <mergeCell ref="L276:L280"/>
    <mergeCell ref="AG281:AG289"/>
    <mergeCell ref="B290:M290"/>
    <mergeCell ref="U290:AA290"/>
    <mergeCell ref="AD290:AG290"/>
    <mergeCell ref="A291:A301"/>
    <mergeCell ref="B291:B298"/>
    <mergeCell ref="C291:C298"/>
    <mergeCell ref="D291:D298"/>
    <mergeCell ref="E291:E298"/>
    <mergeCell ref="F291:F298"/>
    <mergeCell ref="O281:O289"/>
    <mergeCell ref="P281:P289"/>
    <mergeCell ref="Q281:Q289"/>
    <mergeCell ref="R281:R289"/>
    <mergeCell ref="S281:S289"/>
    <mergeCell ref="T281:T289"/>
    <mergeCell ref="I281:I289"/>
    <mergeCell ref="J281:J289"/>
    <mergeCell ref="K281:K289"/>
    <mergeCell ref="L281:L289"/>
    <mergeCell ref="M281:M289"/>
    <mergeCell ref="N281:N289"/>
    <mergeCell ref="S291:S298"/>
    <mergeCell ref="T291:T298"/>
    <mergeCell ref="AG291:AG298"/>
    <mergeCell ref="B299:B300"/>
    <mergeCell ref="C299:C300"/>
    <mergeCell ref="D299:D300"/>
    <mergeCell ref="E299:E300"/>
    <mergeCell ref="F299:F300"/>
    <mergeCell ref="G299:G300"/>
    <mergeCell ref="H299:H300"/>
    <mergeCell ref="M291:M298"/>
    <mergeCell ref="N291:N298"/>
    <mergeCell ref="O291:O298"/>
    <mergeCell ref="P291:P298"/>
    <mergeCell ref="Q291:Q298"/>
    <mergeCell ref="R291:R298"/>
    <mergeCell ref="G291:G298"/>
    <mergeCell ref="H291:H298"/>
    <mergeCell ref="I291:I298"/>
    <mergeCell ref="J291:J298"/>
    <mergeCell ref="K291:K298"/>
    <mergeCell ref="L291:L298"/>
    <mergeCell ref="AG299:AG300"/>
    <mergeCell ref="O299:O300"/>
    <mergeCell ref="P299:P300"/>
    <mergeCell ref="Q299:Q300"/>
    <mergeCell ref="B301:M301"/>
    <mergeCell ref="U301:AA301"/>
    <mergeCell ref="AD301:AG301"/>
    <mergeCell ref="A302:A308"/>
    <mergeCell ref="B302:B307"/>
    <mergeCell ref="C302:C307"/>
    <mergeCell ref="D302:D307"/>
    <mergeCell ref="E302:E307"/>
    <mergeCell ref="F302:F307"/>
    <mergeCell ref="S302:S307"/>
    <mergeCell ref="T302:T307"/>
    <mergeCell ref="AG302:AG307"/>
    <mergeCell ref="B308:M308"/>
    <mergeCell ref="U308:AA308"/>
    <mergeCell ref="AD308:AG308"/>
    <mergeCell ref="M302:M307"/>
    <mergeCell ref="N302:N307"/>
    <mergeCell ref="O302:O307"/>
    <mergeCell ref="P302:P307"/>
    <mergeCell ref="Q302:Q307"/>
    <mergeCell ref="R302:R307"/>
    <mergeCell ref="G302:G307"/>
    <mergeCell ref="H302:H307"/>
    <mergeCell ref="I302:I307"/>
    <mergeCell ref="R299:R300"/>
    <mergeCell ref="S299:S300"/>
    <mergeCell ref="T299:T300"/>
    <mergeCell ref="I299:I300"/>
    <mergeCell ref="J299:J300"/>
    <mergeCell ref="K299:K300"/>
    <mergeCell ref="L299:L300"/>
    <mergeCell ref="M299:M300"/>
    <mergeCell ref="N299:N300"/>
    <mergeCell ref="B309:B318"/>
    <mergeCell ref="C309:C318"/>
    <mergeCell ref="D309:D318"/>
    <mergeCell ref="E309:E318"/>
    <mergeCell ref="F309:F318"/>
    <mergeCell ref="J302:J307"/>
    <mergeCell ref="K302:K307"/>
    <mergeCell ref="L302:L307"/>
    <mergeCell ref="G309:G318"/>
    <mergeCell ref="H309:H318"/>
    <mergeCell ref="I309:I318"/>
    <mergeCell ref="J309:J318"/>
    <mergeCell ref="K309:K318"/>
    <mergeCell ref="L309:L318"/>
    <mergeCell ref="AG322:AG328"/>
    <mergeCell ref="P309:P318"/>
    <mergeCell ref="Q309:Q318"/>
    <mergeCell ref="R309:R318"/>
    <mergeCell ref="M309:M318"/>
    <mergeCell ref="N309:N318"/>
    <mergeCell ref="S309:S318"/>
    <mergeCell ref="T309:T318"/>
    <mergeCell ref="AG309:AG318"/>
    <mergeCell ref="O309:O318"/>
    <mergeCell ref="O322:O328"/>
    <mergeCell ref="P322:P328"/>
    <mergeCell ref="Q322:Q328"/>
    <mergeCell ref="R322:R328"/>
    <mergeCell ref="M322:M328"/>
    <mergeCell ref="N322:N328"/>
    <mergeCell ref="AG319:AG320"/>
    <mergeCell ref="B321:M321"/>
    <mergeCell ref="U321:AA321"/>
    <mergeCell ref="AD321:AG321"/>
    <mergeCell ref="B322:B328"/>
    <mergeCell ref="C322:C328"/>
    <mergeCell ref="D322:D328"/>
    <mergeCell ref="B319:B320"/>
    <mergeCell ref="T319:T320"/>
    <mergeCell ref="I319:I320"/>
    <mergeCell ref="J319:J320"/>
    <mergeCell ref="K319:K320"/>
    <mergeCell ref="L319:L320"/>
    <mergeCell ref="M319:M320"/>
    <mergeCell ref="N319:N320"/>
    <mergeCell ref="S322:S328"/>
    <mergeCell ref="G322:G328"/>
    <mergeCell ref="H322:H328"/>
    <mergeCell ref="I322:I328"/>
    <mergeCell ref="J322:J328"/>
    <mergeCell ref="K322:K328"/>
    <mergeCell ref="L322:L328"/>
    <mergeCell ref="T322:T328"/>
    <mergeCell ref="G319:G320"/>
    <mergeCell ref="H319:H320"/>
    <mergeCell ref="E322:E328"/>
    <mergeCell ref="F322:F328"/>
    <mergeCell ref="O319:O320"/>
    <mergeCell ref="P319:P320"/>
    <mergeCell ref="Q319:Q320"/>
    <mergeCell ref="R319:R320"/>
    <mergeCell ref="S319:S320"/>
    <mergeCell ref="C319:C320"/>
    <mergeCell ref="D319:D320"/>
    <mergeCell ref="E319:E320"/>
    <mergeCell ref="F319:F320"/>
    <mergeCell ref="T329:T330"/>
    <mergeCell ref="I329:I330"/>
    <mergeCell ref="J329:J330"/>
    <mergeCell ref="K329:K330"/>
    <mergeCell ref="L329:L330"/>
    <mergeCell ref="M329:M330"/>
    <mergeCell ref="N329:N330"/>
    <mergeCell ref="B331:B334"/>
    <mergeCell ref="C331:C334"/>
    <mergeCell ref="D331:D334"/>
    <mergeCell ref="E331:E334"/>
    <mergeCell ref="F331:F334"/>
    <mergeCell ref="G331:G334"/>
    <mergeCell ref="H331:H334"/>
    <mergeCell ref="I331:I334"/>
    <mergeCell ref="J331:J334"/>
    <mergeCell ref="B329:B330"/>
    <mergeCell ref="C329:C330"/>
    <mergeCell ref="O329:O330"/>
    <mergeCell ref="P329:P330"/>
    <mergeCell ref="Q329:Q330"/>
    <mergeCell ref="R329:R330"/>
    <mergeCell ref="S329:S330"/>
    <mergeCell ref="A340:M340"/>
    <mergeCell ref="U340:AA340"/>
    <mergeCell ref="AD340:AG340"/>
    <mergeCell ref="D329:D330"/>
    <mergeCell ref="E329:E330"/>
    <mergeCell ref="F329:F330"/>
    <mergeCell ref="G329:G330"/>
    <mergeCell ref="H329:H330"/>
    <mergeCell ref="V345:X345"/>
    <mergeCell ref="B339:M339"/>
    <mergeCell ref="U339:AA339"/>
    <mergeCell ref="AD339:AG339"/>
    <mergeCell ref="Q331:Q334"/>
    <mergeCell ref="R331:R334"/>
    <mergeCell ref="S331:S334"/>
    <mergeCell ref="T331:T334"/>
    <mergeCell ref="AG331:AG334"/>
    <mergeCell ref="K331:K334"/>
    <mergeCell ref="L331:L334"/>
    <mergeCell ref="M331:M334"/>
    <mergeCell ref="N331:N334"/>
    <mergeCell ref="O331:O334"/>
    <mergeCell ref="P331:P334"/>
    <mergeCell ref="AG329:AG330"/>
  </mergeCells>
  <dataValidations count="4">
    <dataValidation type="whole" allowBlank="1" showInputMessage="1" showErrorMessage="1" errorTitle="DPLAN" error="Sólo debe ingresar valores, NO porcentajes." sqref="I65814:J65833 I131350:J131369 I196886:J196905 I262422:J262441 I327958:J327977 I393494:J393513 I459030:J459049 I524566:J524585 I590102:J590121 I655638:J655657 I721174:J721193 I786710:J786729 I852246:J852265 I917782:J917801 I983318:J983337 JA291:JB300 SW291:SX300 JA302:JB307 SW302:SX307 I291:J300 SW276:SX289 JA276:JB289 I302:J307 JA309:JB320 SW309:SX320 I246:J248 I259:J262 I270:J274 I309:J320 K26:L91 I276:J281 I322:J338 SW322:SX338 JA322:JB338 I10:J95 JA10:JB95 SW10:SX95 I250:J251 JA250:JB274 SW250:SX274 JA97:JB248 SW97:SX248 I97:J130">
      <formula1>0</formula1>
      <formula2>1000000</formula2>
    </dataValidation>
    <dataValidation type="whole" allowBlank="1" showInputMessage="1" showErrorMessage="1" errorTitle="DPLAN" error="El Tiempo en Semanas máximo a ingresar en cada semestre, es 24." sqref="K65814:L65833 K131350:L131369 K196886:L196905 K262422:L262441 K327958:L327977 K393494:L393513 K459030:L459049 K524566:L524585 K590102:L590121 K655638:L655657 K721174:L721193 K786710:L786729 K852246:L852265 K917782:L917801 K983318:L983337 JC291:JD300 SY291:SZ300 JC302:JD307 SY302:SZ307 K291:L300 SY276:SZ289 JC276:JD289 K302:L307 JC309:JD320 SY309:SZ320 K92:L95 K246:L248 K259:L262 K270:L274 K309:L320 K276:L281 K322:L338 SY322:SZ338 JC322:JD338 K10:L25 SY10:SZ95 JC10:JD95 JC250:JD274 SY250:SZ274 K250:L251 JC97:JD248 SY97:SZ248 K97:L130">
      <formula1>0</formula1>
      <formula2>24</formula2>
    </dataValidation>
    <dataValidation type="list" allowBlank="1" showInputMessage="1" showErrorMessage="1" promptTitle="DPLAN" prompt="Por favor seleccione una de las opciones disponibles." sqref="D26:D27 B10:C95">
      <formula1>#REF!</formula1>
    </dataValidation>
    <dataValidation type="list" allowBlank="1" showInputMessage="1" showErrorMessage="1" promptTitle="DPLAN" prompt="Por favor seleccione una de las opciones disponibles." sqref="B322:C338">
      <formula1>#N/A</formula1>
    </dataValidation>
  </dataValidations>
  <printOptions horizontalCentered="1"/>
  <pageMargins left="0" right="0" top="0.98425196850393704" bottom="0.35433070866141736" header="0" footer="0.31496062992125984"/>
  <pageSetup paperSize="9" scale="64" pageOrder="overThenDown" orientation="landscape" horizontalDpi="300" verticalDpi="300" r:id="rId1"/>
  <headerFooter scaleWithDoc="0" alignWithMargins="0">
    <oddHeader>&amp;L&amp;"Britannic Bold,Normal"&amp;12&amp;K002060POA PAC 2020&amp;"-,Normal"&amp;11&amp;K01+000
&amp;"Cambria,Cursiva"&amp;12&amp;K0070C0Facultad de Ciencias Agropecuarias&amp;C&amp;"Cambria,Normal"&amp;12&amp;K002060&amp;P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promptTitle="DPLAN" prompt="Por favor seleccione una de las opciones disponibles.">
          <x14:formula1>
            <xm:f>'C:\Users\USUARIO\Dropbox\DOCUMENTOS 2020\POA PAC 2020\[POA 2020 CARRERA DE VETERINARIA.xlsx]OEI y Lineamientos Estratégicos'!#REF!</xm:f>
          </x14:formula1>
          <xm:sqref>B309:C320</xm:sqref>
        </x14:dataValidation>
        <x14:dataValidation type="list" allowBlank="1" showInputMessage="1" showErrorMessage="1" promptTitle="DPLAN" prompt="Por favor seleccione una de las opciones disponibles.">
          <x14:formula1>
            <xm:f>'C:\Users\USUARIO\Dropbox\DOCUMENTOS 2020\POA PAC 2020\POA PAC 2020 CONDENSADO Y CORRECIONES\POA CORREGIDO DEPENDENCIA 05-06-2019\[POA SUBDECANATO 2020 - 6-6-19.xlsx]OEI y Lineamientos Estratégicos'!#REF!</xm:f>
          </x14:formula1>
          <xm:sqref>B246:C248 B97:C130</xm:sqref>
        </x14:dataValidation>
        <x14:dataValidation type="list" allowBlank="1" showInputMessage="1" showErrorMessage="1" promptTitle="DPLAN" prompt="Por favor seleccione una de las opciones disponibles.">
          <x14:formula1>
            <xm:f>'C:\Users\USUARIO\Dropbox\DOCUMENTOS 2020\POA PAC 2020\[POA 2020 CARRERA DE AGRONOMIA.xlsx]OEI y Lineamientos Estratégicos'!#REF!</xm:f>
          </x14:formula1>
          <xm:sqref>B291:C300</xm:sqref>
        </x14:dataValidation>
        <x14:dataValidation type="list" allowBlank="1" showInputMessage="1" showErrorMessage="1" promptTitle="DPLAN" prompt="Por favor seleccione una de las opciones disponibles.">
          <x14:formula1>
            <xm:f>'C:\Users\USUARIO\Dropbox\DOCUMENTOS 2020\POA PAC 2020\[POA 2020 CARRERA DE ACUICULTURA.xlsx]OEI y Lineamientos Estratégicos'!#REF!</xm:f>
          </x14:formula1>
          <xm:sqref>B276:C281</xm:sqref>
        </x14:dataValidation>
        <x14:dataValidation type="list" allowBlank="1" showInputMessage="1" showErrorMessage="1" promptTitle="DPLAN" prompt="Por favor seleccione una de las opciones disponibles.">
          <x14:formula1>
            <xm:f>'C:\Users\USUARIO\Dropbox\DOCUMENTOS 2020\POA PAC 2020\[Formato POA 2020 SECRETARIA.xlsx]OEI y Lineamientos Estratégicos'!#REF!</xm:f>
          </x14:formula1>
          <xm:sqref>B270:C274 B250:C262</xm:sqref>
        </x14:dataValidation>
        <x14:dataValidation type="list" allowBlank="1" showInputMessage="1" showErrorMessage="1" promptTitle="DPLAN" prompt="Por favor seleccione una de las opciones disponibles.">
          <x14:formula1>
            <xm:f>'C:\Users\USUARIO\Dropbox\DOCUMENTOS 2020\POA PAC 2020\POA PAC 2020\POA 2020 DEPENDENCIAS 30-5-2019\[POA 2020 CARRERA DE ECONOMIA REVISADO POR DEPLAN.xlsx]OEI y Lineamientos Estratégicos'!#REF!</xm:f>
          </x14:formula1>
          <xm:sqref>B302:C307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06"/>
  <sheetViews>
    <sheetView showGridLines="0" zoomScaleNormal="100" workbookViewId="0">
      <selection sqref="A1:L1"/>
    </sheetView>
  </sheetViews>
  <sheetFormatPr baseColWidth="10" defaultColWidth="14.42578125" defaultRowHeight="15" customHeight="1" x14ac:dyDescent="0.25"/>
  <cols>
    <col min="1" max="1" width="7.7109375" style="218" customWidth="1"/>
    <col min="2" max="2" width="8.7109375" style="218" customWidth="1"/>
    <col min="3" max="4" width="25.7109375" style="218" customWidth="1"/>
    <col min="5" max="5" width="18.7109375" style="218" customWidth="1"/>
    <col min="6" max="8" width="25.7109375" style="218" customWidth="1"/>
    <col min="9" max="12" width="14.7109375" style="218" customWidth="1"/>
    <col min="13" max="14" width="40.7109375" style="218" customWidth="1"/>
    <col min="15" max="16" width="15.7109375" style="218" customWidth="1"/>
    <col min="17" max="17" width="17.7109375" style="218" customWidth="1"/>
    <col min="18" max="18" width="15.7109375" style="218" customWidth="1"/>
    <col min="19" max="19" width="20.7109375" style="218" customWidth="1"/>
    <col min="20" max="20" width="35.7109375" style="218" customWidth="1"/>
    <col min="21" max="21" width="19" style="218" customWidth="1"/>
    <col min="22" max="22" width="15.7109375" style="218" customWidth="1"/>
    <col min="23" max="23" width="42.140625" style="218" customWidth="1"/>
    <col min="24" max="24" width="15.7109375" style="218" customWidth="1"/>
    <col min="25" max="25" width="10.7109375" style="218" customWidth="1"/>
    <col min="26" max="28" width="13.7109375" style="218" customWidth="1"/>
    <col min="29" max="29" width="15.7109375" style="218" customWidth="1"/>
    <col min="30" max="32" width="9.85546875" style="218" customWidth="1"/>
    <col min="33" max="33" width="25.7109375" style="218" customWidth="1"/>
    <col min="34" max="16384" width="14.42578125" style="218"/>
  </cols>
  <sheetData>
    <row r="1" spans="1:33" s="1" customFormat="1" ht="45.75" customHeight="1"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t="s">
        <v>0</v>
      </c>
      <c r="V1" s="2756"/>
      <c r="W1" s="2756"/>
      <c r="X1" s="2756"/>
      <c r="Y1" s="2756"/>
      <c r="Z1" s="2756"/>
      <c r="AA1" s="2756"/>
      <c r="AB1" s="2756"/>
      <c r="AC1" s="2756"/>
      <c r="AD1" s="2756"/>
      <c r="AE1" s="2756"/>
      <c r="AF1" s="2756"/>
      <c r="AG1" s="2757"/>
    </row>
    <row r="2" spans="1:33" s="2" customFormat="1" ht="30" customHeight="1"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t="s">
        <v>1</v>
      </c>
      <c r="V2" s="2759"/>
      <c r="W2" s="2759"/>
      <c r="X2" s="2759"/>
      <c r="Y2" s="2759"/>
      <c r="Z2" s="2759"/>
      <c r="AA2" s="2759"/>
      <c r="AB2" s="2759"/>
      <c r="AC2" s="2759"/>
      <c r="AD2" s="2759"/>
      <c r="AE2" s="2759"/>
      <c r="AF2" s="2759"/>
      <c r="AG2" s="2760"/>
    </row>
    <row r="3" spans="1:33" s="2" customFormat="1" ht="30.75" customHeight="1" x14ac:dyDescent="0.25">
      <c r="A3" s="2749" t="s">
        <v>260</v>
      </c>
      <c r="B3" s="2750"/>
      <c r="C3" s="2750"/>
      <c r="D3" s="2750"/>
      <c r="E3" s="2750"/>
      <c r="F3" s="2750"/>
      <c r="G3" s="2750"/>
      <c r="H3" s="2750"/>
      <c r="I3" s="2750"/>
      <c r="J3" s="2750"/>
      <c r="K3" s="2750"/>
      <c r="L3" s="2750"/>
      <c r="M3" s="2750" t="s">
        <v>260</v>
      </c>
      <c r="N3" s="2750"/>
      <c r="O3" s="2750"/>
      <c r="P3" s="2750"/>
      <c r="Q3" s="2750"/>
      <c r="R3" s="2750"/>
      <c r="S3" s="2750"/>
      <c r="T3" s="2750"/>
      <c r="U3" s="2750" t="s">
        <v>260</v>
      </c>
      <c r="V3" s="2750"/>
      <c r="W3" s="2750"/>
      <c r="X3" s="2750"/>
      <c r="Y3" s="2750"/>
      <c r="Z3" s="2750"/>
      <c r="AA3" s="2750"/>
      <c r="AB3" s="2750"/>
      <c r="AC3" s="2750"/>
      <c r="AD3" s="2750"/>
      <c r="AE3" s="2750"/>
      <c r="AF3" s="2750"/>
      <c r="AG3" s="2751"/>
    </row>
    <row r="4" spans="1:33" s="2" customFormat="1" ht="27" customHeight="1" thickBot="1" x14ac:dyDescent="0.3">
      <c r="A4" s="2752" t="s">
        <v>2093</v>
      </c>
      <c r="B4" s="2753"/>
      <c r="C4" s="2753"/>
      <c r="D4" s="2753"/>
      <c r="E4" s="2753"/>
      <c r="F4" s="2753"/>
      <c r="G4" s="2753"/>
      <c r="H4" s="2753"/>
      <c r="I4" s="2753"/>
      <c r="J4" s="2753"/>
      <c r="K4" s="2753"/>
      <c r="L4" s="2753"/>
      <c r="M4" s="2753" t="s">
        <v>2093</v>
      </c>
      <c r="N4" s="2753"/>
      <c r="O4" s="2753"/>
      <c r="P4" s="2753"/>
      <c r="Q4" s="2753"/>
      <c r="R4" s="2753"/>
      <c r="S4" s="2753"/>
      <c r="T4" s="2753"/>
      <c r="U4" s="2753" t="s">
        <v>2113</v>
      </c>
      <c r="V4" s="2753"/>
      <c r="W4" s="2753"/>
      <c r="X4" s="2753"/>
      <c r="Y4" s="2753"/>
      <c r="Z4" s="2753"/>
      <c r="AA4" s="2753"/>
      <c r="AB4" s="2753"/>
      <c r="AC4" s="2753"/>
      <c r="AD4" s="2753"/>
      <c r="AE4" s="2753"/>
      <c r="AF4" s="2753"/>
      <c r="AG4" s="2754"/>
    </row>
    <row r="5" spans="1:33" s="3" customFormat="1" ht="24" customHeight="1" thickBot="1" x14ac:dyDescent="0.3">
      <c r="B5" s="4"/>
      <c r="C5" s="4"/>
      <c r="D5" s="4"/>
      <c r="E5" s="4"/>
      <c r="F5" s="4"/>
      <c r="G5" s="4"/>
      <c r="H5" s="4"/>
      <c r="I5" s="4"/>
      <c r="J5" s="4"/>
      <c r="K5" s="4"/>
      <c r="L5" s="4"/>
      <c r="M5" s="4"/>
      <c r="N5" s="4"/>
      <c r="O5" s="4"/>
      <c r="P5" s="4"/>
      <c r="Q5" s="4"/>
      <c r="R5" s="4"/>
      <c r="S5" s="4"/>
      <c r="T5" s="4"/>
      <c r="U5" s="5"/>
      <c r="V5" s="4"/>
      <c r="W5" s="5"/>
      <c r="X5" s="4"/>
      <c r="Y5" s="4"/>
      <c r="Z5" s="4"/>
      <c r="AA5" s="4"/>
      <c r="AB5" s="4"/>
      <c r="AC5" s="4"/>
      <c r="AD5" s="4"/>
      <c r="AE5" s="4"/>
      <c r="AF5" s="4"/>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s="6" customFormat="1" ht="27" customHeight="1"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2740"/>
      <c r="AA7" s="2740"/>
      <c r="AB7" s="2740"/>
      <c r="AC7" s="2740"/>
      <c r="AD7" s="2740"/>
      <c r="AE7" s="2740"/>
      <c r="AF7" s="2740"/>
      <c r="AG7" s="2741"/>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2725" t="s">
        <v>17</v>
      </c>
      <c r="O8" s="2727" t="s">
        <v>18</v>
      </c>
      <c r="P8" s="2728"/>
      <c r="Q8" s="2728"/>
      <c r="R8" s="2728"/>
      <c r="S8" s="2728" t="s">
        <v>19</v>
      </c>
      <c r="T8" s="2728" t="s">
        <v>20</v>
      </c>
      <c r="U8" s="2748" t="s">
        <v>21</v>
      </c>
      <c r="V8" s="2748"/>
      <c r="W8" s="2748"/>
      <c r="X8" s="2748"/>
      <c r="Y8" s="2748"/>
      <c r="Z8" s="2748"/>
      <c r="AA8" s="2744" t="s">
        <v>22</v>
      </c>
      <c r="AB8" s="2744"/>
      <c r="AC8" s="2744"/>
      <c r="AD8" s="2744" t="s">
        <v>23</v>
      </c>
      <c r="AE8" s="2744"/>
      <c r="AF8" s="2744"/>
      <c r="AG8" s="2745" t="s">
        <v>24</v>
      </c>
    </row>
    <row r="9" spans="1:33" s="6" customFormat="1" ht="64.5" customHeight="1" thickBot="1" x14ac:dyDescent="0.3">
      <c r="A9" s="2743"/>
      <c r="B9" s="2730"/>
      <c r="C9" s="2730"/>
      <c r="D9" s="2730"/>
      <c r="E9" s="2730"/>
      <c r="F9" s="2730"/>
      <c r="G9" s="2730"/>
      <c r="H9" s="2732"/>
      <c r="I9" s="7" t="s">
        <v>25</v>
      </c>
      <c r="J9" s="7" t="s">
        <v>26</v>
      </c>
      <c r="K9" s="7" t="s">
        <v>25</v>
      </c>
      <c r="L9" s="7" t="s">
        <v>26</v>
      </c>
      <c r="M9" s="2732"/>
      <c r="N9" s="2726"/>
      <c r="O9" s="8" t="s">
        <v>27</v>
      </c>
      <c r="P9" s="1044" t="s">
        <v>28</v>
      </c>
      <c r="Q9" s="1044" t="s">
        <v>29</v>
      </c>
      <c r="R9" s="1044" t="s">
        <v>30</v>
      </c>
      <c r="S9" s="2747"/>
      <c r="T9" s="2747"/>
      <c r="U9" s="9" t="s">
        <v>31</v>
      </c>
      <c r="V9" s="9" t="s">
        <v>32</v>
      </c>
      <c r="W9" s="9" t="s">
        <v>33</v>
      </c>
      <c r="X9" s="9" t="s">
        <v>34</v>
      </c>
      <c r="Y9" s="9" t="s">
        <v>35</v>
      </c>
      <c r="Z9" s="10" t="s">
        <v>36</v>
      </c>
      <c r="AA9" s="11" t="s">
        <v>37</v>
      </c>
      <c r="AB9" s="11" t="s">
        <v>38</v>
      </c>
      <c r="AC9" s="11" t="s">
        <v>39</v>
      </c>
      <c r="AD9" s="12" t="s">
        <v>40</v>
      </c>
      <c r="AE9" s="12" t="s">
        <v>41</v>
      </c>
      <c r="AF9" s="12" t="s">
        <v>42</v>
      </c>
      <c r="AG9" s="2746"/>
    </row>
    <row r="10" spans="1:33" s="483" customFormat="1" ht="27" customHeight="1" x14ac:dyDescent="0.25">
      <c r="A10" s="2773" t="s">
        <v>43</v>
      </c>
      <c r="B10" s="2785" t="s">
        <v>44</v>
      </c>
      <c r="C10" s="2788" t="s">
        <v>45</v>
      </c>
      <c r="D10" s="2791" t="s">
        <v>87</v>
      </c>
      <c r="E10" s="2792" t="s">
        <v>47</v>
      </c>
      <c r="F10" s="2779" t="s">
        <v>668</v>
      </c>
      <c r="G10" s="2779" t="s">
        <v>49</v>
      </c>
      <c r="H10" s="2779" t="s">
        <v>954</v>
      </c>
      <c r="I10" s="2775">
        <v>1</v>
      </c>
      <c r="J10" s="2775">
        <v>1</v>
      </c>
      <c r="K10" s="2778">
        <v>4</v>
      </c>
      <c r="L10" s="2778">
        <v>4</v>
      </c>
      <c r="M10" s="2779" t="s">
        <v>1102</v>
      </c>
      <c r="N10" s="2782" t="s">
        <v>1103</v>
      </c>
      <c r="O10" s="2819">
        <f>+AC10+AC12</f>
        <v>1195.5976000000001</v>
      </c>
      <c r="P10" s="2821">
        <v>0</v>
      </c>
      <c r="Q10" s="2821">
        <v>0</v>
      </c>
      <c r="R10" s="2821">
        <v>0</v>
      </c>
      <c r="S10" s="2823">
        <f>+SUM(O10:Q14)</f>
        <v>1195.5976000000001</v>
      </c>
      <c r="T10" s="2782" t="s">
        <v>1104</v>
      </c>
      <c r="U10" s="579" t="s">
        <v>64</v>
      </c>
      <c r="V10" s="895"/>
      <c r="W10" s="851" t="s">
        <v>105</v>
      </c>
      <c r="X10" s="580"/>
      <c r="Y10" s="581"/>
      <c r="Z10" s="754"/>
      <c r="AA10" s="678"/>
      <c r="AB10" s="679"/>
      <c r="AC10" s="680">
        <f>+AB11</f>
        <v>195.6</v>
      </c>
      <c r="AD10" s="658"/>
      <c r="AE10" s="658"/>
      <c r="AF10" s="657"/>
      <c r="AG10" s="2803"/>
    </row>
    <row r="11" spans="1:33" s="483" customFormat="1" ht="27" customHeight="1" x14ac:dyDescent="0.25">
      <c r="A11" s="2766"/>
      <c r="B11" s="2786"/>
      <c r="C11" s="2789"/>
      <c r="D11" s="2780"/>
      <c r="E11" s="2793"/>
      <c r="F11" s="2780"/>
      <c r="G11" s="2780"/>
      <c r="H11" s="2780"/>
      <c r="I11" s="2776"/>
      <c r="J11" s="2776"/>
      <c r="K11" s="2776"/>
      <c r="L11" s="2776"/>
      <c r="M11" s="2780"/>
      <c r="N11" s="2783"/>
      <c r="O11" s="2815"/>
      <c r="P11" s="2797"/>
      <c r="Q11" s="2797"/>
      <c r="R11" s="2797"/>
      <c r="S11" s="2797"/>
      <c r="T11" s="2783"/>
      <c r="U11" s="582"/>
      <c r="V11" s="896" t="s">
        <v>47</v>
      </c>
      <c r="W11" s="852" t="s">
        <v>685</v>
      </c>
      <c r="X11" s="484">
        <v>60</v>
      </c>
      <c r="Y11" s="485" t="s">
        <v>264</v>
      </c>
      <c r="Z11" s="258">
        <v>3.26</v>
      </c>
      <c r="AA11" s="681">
        <f>+X11*Z11</f>
        <v>195.6</v>
      </c>
      <c r="AB11" s="682">
        <f>+AA11</f>
        <v>195.6</v>
      </c>
      <c r="AC11" s="683"/>
      <c r="AD11" s="627"/>
      <c r="AE11" s="627" t="s">
        <v>52</v>
      </c>
      <c r="AF11" s="627"/>
      <c r="AG11" s="2804"/>
    </row>
    <row r="12" spans="1:33" s="483" customFormat="1" ht="27" customHeight="1" x14ac:dyDescent="0.25">
      <c r="A12" s="2766"/>
      <c r="B12" s="2786"/>
      <c r="C12" s="2789"/>
      <c r="D12" s="2780"/>
      <c r="E12" s="2793"/>
      <c r="F12" s="2780"/>
      <c r="G12" s="2780"/>
      <c r="H12" s="2780"/>
      <c r="I12" s="2776"/>
      <c r="J12" s="2776"/>
      <c r="K12" s="2776"/>
      <c r="L12" s="2776"/>
      <c r="M12" s="2780"/>
      <c r="N12" s="2783"/>
      <c r="O12" s="2815"/>
      <c r="P12" s="2797"/>
      <c r="Q12" s="2797"/>
      <c r="R12" s="2797"/>
      <c r="S12" s="2797"/>
      <c r="T12" s="2783"/>
      <c r="U12" s="583" t="s">
        <v>979</v>
      </c>
      <c r="V12" s="896"/>
      <c r="W12" s="853" t="s">
        <v>356</v>
      </c>
      <c r="X12" s="484"/>
      <c r="Y12" s="485"/>
      <c r="Z12" s="258"/>
      <c r="AA12" s="681"/>
      <c r="AB12" s="684"/>
      <c r="AC12" s="683">
        <f>+AB13+AB14</f>
        <v>999.99760000000015</v>
      </c>
      <c r="AD12" s="627"/>
      <c r="AE12" s="627"/>
      <c r="AF12" s="628"/>
      <c r="AG12" s="2804"/>
    </row>
    <row r="13" spans="1:33" s="483" customFormat="1" ht="27" customHeight="1" x14ac:dyDescent="0.25">
      <c r="A13" s="2766"/>
      <c r="B13" s="2786"/>
      <c r="C13" s="2789"/>
      <c r="D13" s="2780"/>
      <c r="E13" s="2793"/>
      <c r="F13" s="2780"/>
      <c r="G13" s="2780"/>
      <c r="H13" s="2780"/>
      <c r="I13" s="2776"/>
      <c r="J13" s="2776"/>
      <c r="K13" s="2776"/>
      <c r="L13" s="2776"/>
      <c r="M13" s="2780"/>
      <c r="N13" s="2783"/>
      <c r="O13" s="2815"/>
      <c r="P13" s="2797"/>
      <c r="Q13" s="2797"/>
      <c r="R13" s="2797"/>
      <c r="S13" s="2797"/>
      <c r="T13" s="2783"/>
      <c r="U13" s="582"/>
      <c r="V13" s="925" t="s">
        <v>47</v>
      </c>
      <c r="W13" s="852" t="s">
        <v>956</v>
      </c>
      <c r="X13" s="484">
        <v>5</v>
      </c>
      <c r="Y13" s="485" t="s">
        <v>264</v>
      </c>
      <c r="Z13" s="258">
        <v>98.177000000000007</v>
      </c>
      <c r="AA13" s="681">
        <f>+Z13*X13</f>
        <v>490.88500000000005</v>
      </c>
      <c r="AB13" s="684">
        <f>+AA13*1.12</f>
        <v>549.79120000000012</v>
      </c>
      <c r="AC13" s="683"/>
      <c r="AD13" s="627"/>
      <c r="AE13" s="627" t="s">
        <v>52</v>
      </c>
      <c r="AF13" s="628"/>
      <c r="AG13" s="2804"/>
    </row>
    <row r="14" spans="1:33" s="483" customFormat="1" ht="27" customHeight="1" x14ac:dyDescent="0.25">
      <c r="A14" s="2766"/>
      <c r="B14" s="2787"/>
      <c r="C14" s="2790"/>
      <c r="D14" s="2781"/>
      <c r="E14" s="2794"/>
      <c r="F14" s="2795"/>
      <c r="G14" s="2795"/>
      <c r="H14" s="2795"/>
      <c r="I14" s="2777"/>
      <c r="J14" s="2777"/>
      <c r="K14" s="2777"/>
      <c r="L14" s="2777"/>
      <c r="M14" s="2781"/>
      <c r="N14" s="2784"/>
      <c r="O14" s="2820"/>
      <c r="P14" s="2822"/>
      <c r="Q14" s="2822"/>
      <c r="R14" s="2798"/>
      <c r="S14" s="2797"/>
      <c r="T14" s="2783"/>
      <c r="U14" s="596"/>
      <c r="V14" s="948" t="s">
        <v>47</v>
      </c>
      <c r="W14" s="854" t="s">
        <v>957</v>
      </c>
      <c r="X14" s="486">
        <v>3</v>
      </c>
      <c r="Y14" s="487" t="s">
        <v>264</v>
      </c>
      <c r="Z14" s="755">
        <v>133.99</v>
      </c>
      <c r="AA14" s="685">
        <f>+Z14*X14</f>
        <v>401.97</v>
      </c>
      <c r="AB14" s="686">
        <f>+AA14*1.12</f>
        <v>450.20640000000009</v>
      </c>
      <c r="AC14" s="687"/>
      <c r="AD14" s="639"/>
      <c r="AE14" s="639" t="s">
        <v>52</v>
      </c>
      <c r="AF14" s="640"/>
      <c r="AG14" s="2805"/>
    </row>
    <row r="15" spans="1:33" s="483" customFormat="1" ht="33.950000000000003" customHeight="1" x14ac:dyDescent="0.25">
      <c r="A15" s="2766"/>
      <c r="B15" s="2806" t="s">
        <v>44</v>
      </c>
      <c r="C15" s="2807" t="s">
        <v>45</v>
      </c>
      <c r="D15" s="2791" t="s">
        <v>87</v>
      </c>
      <c r="E15" s="2808" t="s">
        <v>47</v>
      </c>
      <c r="F15" s="2791" t="s">
        <v>669</v>
      </c>
      <c r="G15" s="2791" t="s">
        <v>324</v>
      </c>
      <c r="H15" s="2791" t="s">
        <v>958</v>
      </c>
      <c r="I15" s="2818">
        <v>2</v>
      </c>
      <c r="J15" s="2818">
        <v>4</v>
      </c>
      <c r="K15" s="2809">
        <v>10</v>
      </c>
      <c r="L15" s="2809">
        <v>24</v>
      </c>
      <c r="M15" s="2811" t="s">
        <v>1029</v>
      </c>
      <c r="N15" s="2812" t="s">
        <v>1007</v>
      </c>
      <c r="O15" s="2814">
        <f>+AC15</f>
        <v>56.448</v>
      </c>
      <c r="P15" s="2796">
        <v>0</v>
      </c>
      <c r="Q15" s="2796">
        <f>+AC20+AC24</f>
        <v>14000.003360000002</v>
      </c>
      <c r="R15" s="2796">
        <v>0</v>
      </c>
      <c r="S15" s="2799">
        <f>+SUM(O15:Q27)</f>
        <v>14056.451360000003</v>
      </c>
      <c r="T15" s="2801" t="s">
        <v>1105</v>
      </c>
      <c r="U15" s="641" t="s">
        <v>65</v>
      </c>
      <c r="V15" s="897"/>
      <c r="W15" s="855" t="s">
        <v>66</v>
      </c>
      <c r="X15" s="828"/>
      <c r="Y15" s="526"/>
      <c r="Z15" s="757"/>
      <c r="AA15" s="688"/>
      <c r="AB15" s="689"/>
      <c r="AC15" s="690">
        <f>SUM(AB16:AB19)</f>
        <v>56.448</v>
      </c>
      <c r="AD15" s="659"/>
      <c r="AE15" s="660"/>
      <c r="AF15" s="660"/>
      <c r="AG15" s="2803" t="s">
        <v>1106</v>
      </c>
    </row>
    <row r="16" spans="1:33" s="483" customFormat="1" ht="18" customHeight="1" x14ac:dyDescent="0.25">
      <c r="A16" s="2766"/>
      <c r="B16" s="2786"/>
      <c r="C16" s="2789"/>
      <c r="D16" s="2780"/>
      <c r="E16" s="2793"/>
      <c r="F16" s="2780"/>
      <c r="G16" s="2780"/>
      <c r="H16" s="2780"/>
      <c r="I16" s="2776"/>
      <c r="J16" s="2776"/>
      <c r="K16" s="2776"/>
      <c r="L16" s="2776"/>
      <c r="M16" s="2780"/>
      <c r="N16" s="2783"/>
      <c r="O16" s="2815"/>
      <c r="P16" s="2797"/>
      <c r="Q16" s="2797"/>
      <c r="R16" s="2797"/>
      <c r="S16" s="2797"/>
      <c r="T16" s="2783"/>
      <c r="U16" s="585"/>
      <c r="V16" s="896" t="s">
        <v>47</v>
      </c>
      <c r="W16" s="852" t="s">
        <v>686</v>
      </c>
      <c r="X16" s="484">
        <v>2</v>
      </c>
      <c r="Y16" s="485" t="s">
        <v>264</v>
      </c>
      <c r="Z16" s="258">
        <v>10.08</v>
      </c>
      <c r="AA16" s="681">
        <f>+X16*Z16</f>
        <v>20.16</v>
      </c>
      <c r="AB16" s="684">
        <f>+AA16*0.12+AA16</f>
        <v>22.5792</v>
      </c>
      <c r="AC16" s="691"/>
      <c r="AD16" s="630"/>
      <c r="AE16" s="628" t="s">
        <v>52</v>
      </c>
      <c r="AF16" s="628"/>
      <c r="AG16" s="2804"/>
    </row>
    <row r="17" spans="1:33" s="483" customFormat="1" ht="18" customHeight="1" x14ac:dyDescent="0.25">
      <c r="A17" s="2766"/>
      <c r="B17" s="2786"/>
      <c r="C17" s="2789"/>
      <c r="D17" s="2780"/>
      <c r="E17" s="2793"/>
      <c r="F17" s="2780"/>
      <c r="G17" s="2780"/>
      <c r="H17" s="2780"/>
      <c r="I17" s="2776"/>
      <c r="J17" s="2776"/>
      <c r="K17" s="2776"/>
      <c r="L17" s="2776"/>
      <c r="M17" s="2780"/>
      <c r="N17" s="2783"/>
      <c r="O17" s="2815"/>
      <c r="P17" s="2797"/>
      <c r="Q17" s="2797"/>
      <c r="R17" s="2797"/>
      <c r="S17" s="2797"/>
      <c r="T17" s="2783"/>
      <c r="U17" s="585"/>
      <c r="V17" s="896" t="s">
        <v>47</v>
      </c>
      <c r="W17" s="852" t="s">
        <v>687</v>
      </c>
      <c r="X17" s="484">
        <v>1</v>
      </c>
      <c r="Y17" s="485" t="s">
        <v>264</v>
      </c>
      <c r="Z17" s="258">
        <v>10.08</v>
      </c>
      <c r="AA17" s="681">
        <f>+X17*Z17</f>
        <v>10.08</v>
      </c>
      <c r="AB17" s="684">
        <f>+AA17*0.12+AA17</f>
        <v>11.2896</v>
      </c>
      <c r="AC17" s="691"/>
      <c r="AD17" s="630"/>
      <c r="AE17" s="628" t="s">
        <v>52</v>
      </c>
      <c r="AF17" s="628"/>
      <c r="AG17" s="2804"/>
    </row>
    <row r="18" spans="1:33" s="483" customFormat="1" ht="18" customHeight="1" x14ac:dyDescent="0.25">
      <c r="A18" s="2766"/>
      <c r="B18" s="2786"/>
      <c r="C18" s="2789"/>
      <c r="D18" s="2780"/>
      <c r="E18" s="2793"/>
      <c r="F18" s="2780"/>
      <c r="G18" s="2780"/>
      <c r="H18" s="2780"/>
      <c r="I18" s="2776"/>
      <c r="J18" s="2776"/>
      <c r="K18" s="2776"/>
      <c r="L18" s="2776"/>
      <c r="M18" s="2780"/>
      <c r="N18" s="2783"/>
      <c r="O18" s="2815"/>
      <c r="P18" s="2797"/>
      <c r="Q18" s="2797"/>
      <c r="R18" s="2797"/>
      <c r="S18" s="2797"/>
      <c r="T18" s="2783"/>
      <c r="U18" s="585"/>
      <c r="V18" s="896" t="s">
        <v>47</v>
      </c>
      <c r="W18" s="852" t="s">
        <v>688</v>
      </c>
      <c r="X18" s="484">
        <v>1</v>
      </c>
      <c r="Y18" s="485" t="s">
        <v>264</v>
      </c>
      <c r="Z18" s="258">
        <v>10.08</v>
      </c>
      <c r="AA18" s="681">
        <f>+X18*Z18</f>
        <v>10.08</v>
      </c>
      <c r="AB18" s="684">
        <f>+AA18*0.12+AA18</f>
        <v>11.2896</v>
      </c>
      <c r="AC18" s="691"/>
      <c r="AD18" s="630"/>
      <c r="AE18" s="628" t="s">
        <v>52</v>
      </c>
      <c r="AF18" s="628"/>
      <c r="AG18" s="2804"/>
    </row>
    <row r="19" spans="1:33" s="483" customFormat="1" ht="18" customHeight="1" x14ac:dyDescent="0.25">
      <c r="A19" s="2766"/>
      <c r="B19" s="2786"/>
      <c r="C19" s="2789"/>
      <c r="D19" s="2780"/>
      <c r="E19" s="2793"/>
      <c r="F19" s="2780"/>
      <c r="G19" s="2780"/>
      <c r="H19" s="2780"/>
      <c r="I19" s="2776"/>
      <c r="J19" s="2776"/>
      <c r="K19" s="2776"/>
      <c r="L19" s="2776"/>
      <c r="M19" s="2780"/>
      <c r="N19" s="2783"/>
      <c r="O19" s="2815"/>
      <c r="P19" s="2797"/>
      <c r="Q19" s="2797"/>
      <c r="R19" s="2797"/>
      <c r="S19" s="2797"/>
      <c r="T19" s="2783"/>
      <c r="U19" s="585"/>
      <c r="V19" s="896" t="s">
        <v>47</v>
      </c>
      <c r="W19" s="852" t="s">
        <v>689</v>
      </c>
      <c r="X19" s="486">
        <v>1</v>
      </c>
      <c r="Y19" s="487" t="s">
        <v>264</v>
      </c>
      <c r="Z19" s="755">
        <v>10.08</v>
      </c>
      <c r="AA19" s="685">
        <f>+X19*Z19</f>
        <v>10.08</v>
      </c>
      <c r="AB19" s="686">
        <f>+AA19*0.12+AA19</f>
        <v>11.2896</v>
      </c>
      <c r="AC19" s="691"/>
      <c r="AD19" s="630"/>
      <c r="AE19" s="628" t="s">
        <v>52</v>
      </c>
      <c r="AF19" s="628"/>
      <c r="AG19" s="2804"/>
    </row>
    <row r="20" spans="1:33" s="483" customFormat="1" ht="18" customHeight="1" x14ac:dyDescent="0.25">
      <c r="A20" s="2766"/>
      <c r="B20" s="2786"/>
      <c r="C20" s="2789"/>
      <c r="D20" s="2780"/>
      <c r="E20" s="2793"/>
      <c r="F20" s="2780"/>
      <c r="G20" s="2780"/>
      <c r="H20" s="2780"/>
      <c r="I20" s="2776"/>
      <c r="J20" s="2776"/>
      <c r="K20" s="2776"/>
      <c r="L20" s="2776"/>
      <c r="M20" s="2780"/>
      <c r="N20" s="2783"/>
      <c r="O20" s="2815"/>
      <c r="P20" s="2797"/>
      <c r="Q20" s="2797"/>
      <c r="R20" s="2797"/>
      <c r="S20" s="2797"/>
      <c r="T20" s="2783"/>
      <c r="U20" s="583" t="s">
        <v>789</v>
      </c>
      <c r="V20" s="896"/>
      <c r="W20" s="853" t="s">
        <v>356</v>
      </c>
      <c r="X20" s="484"/>
      <c r="Y20" s="485"/>
      <c r="Z20" s="258"/>
      <c r="AA20" s="681"/>
      <c r="AB20" s="684"/>
      <c r="AC20" s="683">
        <f>SUM(AB21:AB23)</f>
        <v>3999.9993600000007</v>
      </c>
      <c r="AD20" s="630"/>
      <c r="AE20" s="628"/>
      <c r="AF20" s="628"/>
      <c r="AG20" s="2804"/>
    </row>
    <row r="21" spans="1:33" s="483" customFormat="1" ht="18" customHeight="1" x14ac:dyDescent="0.25">
      <c r="A21" s="2766"/>
      <c r="B21" s="2786"/>
      <c r="C21" s="2789"/>
      <c r="D21" s="2780"/>
      <c r="E21" s="2793"/>
      <c r="F21" s="2780"/>
      <c r="G21" s="2780"/>
      <c r="H21" s="2780"/>
      <c r="I21" s="2776"/>
      <c r="J21" s="2776"/>
      <c r="K21" s="2776"/>
      <c r="L21" s="2776"/>
      <c r="M21" s="2780"/>
      <c r="N21" s="2783"/>
      <c r="O21" s="2815"/>
      <c r="P21" s="2797"/>
      <c r="Q21" s="2797"/>
      <c r="R21" s="2797"/>
      <c r="S21" s="2797"/>
      <c r="T21" s="2783"/>
      <c r="U21" s="585"/>
      <c r="V21" s="925" t="s">
        <v>47</v>
      </c>
      <c r="W21" s="852" t="s">
        <v>957</v>
      </c>
      <c r="X21" s="484">
        <v>7</v>
      </c>
      <c r="Y21" s="485" t="s">
        <v>264</v>
      </c>
      <c r="Z21" s="258">
        <v>133.99</v>
      </c>
      <c r="AA21" s="681">
        <f>+Z21*X21</f>
        <v>937.93000000000006</v>
      </c>
      <c r="AB21" s="684">
        <f>+AA21*1.12</f>
        <v>1050.4816000000001</v>
      </c>
      <c r="AC21" s="683"/>
      <c r="AD21" s="631"/>
      <c r="AE21" s="627" t="s">
        <v>52</v>
      </c>
      <c r="AF21" s="628"/>
      <c r="AG21" s="2804"/>
    </row>
    <row r="22" spans="1:33" s="483" customFormat="1" ht="18" customHeight="1" x14ac:dyDescent="0.25">
      <c r="A22" s="2766"/>
      <c r="B22" s="2786"/>
      <c r="C22" s="2789"/>
      <c r="D22" s="2780"/>
      <c r="E22" s="2793"/>
      <c r="F22" s="2780"/>
      <c r="G22" s="2780"/>
      <c r="H22" s="2780"/>
      <c r="I22" s="2776"/>
      <c r="J22" s="2776"/>
      <c r="K22" s="2776"/>
      <c r="L22" s="2776"/>
      <c r="M22" s="2780"/>
      <c r="N22" s="2783"/>
      <c r="O22" s="2815"/>
      <c r="P22" s="2797"/>
      <c r="Q22" s="2797"/>
      <c r="R22" s="2797"/>
      <c r="S22" s="2797"/>
      <c r="T22" s="2783"/>
      <c r="U22" s="585"/>
      <c r="V22" s="925" t="s">
        <v>47</v>
      </c>
      <c r="W22" s="852" t="s">
        <v>1107</v>
      </c>
      <c r="X22" s="484">
        <v>14</v>
      </c>
      <c r="Y22" s="485" t="s">
        <v>264</v>
      </c>
      <c r="Z22" s="258">
        <v>70</v>
      </c>
      <c r="AA22" s="681">
        <f>+Z22*X22</f>
        <v>980</v>
      </c>
      <c r="AB22" s="684">
        <f>+AA22*1.12</f>
        <v>1097.6000000000001</v>
      </c>
      <c r="AC22" s="691"/>
      <c r="AD22" s="628"/>
      <c r="AE22" s="628" t="s">
        <v>52</v>
      </c>
      <c r="AF22" s="628"/>
      <c r="AG22" s="2804"/>
    </row>
    <row r="23" spans="1:33" s="483" customFormat="1" ht="18" customHeight="1" x14ac:dyDescent="0.25">
      <c r="A23" s="2766"/>
      <c r="B23" s="2786"/>
      <c r="C23" s="2789"/>
      <c r="D23" s="2780"/>
      <c r="E23" s="2793"/>
      <c r="F23" s="2780"/>
      <c r="G23" s="2780"/>
      <c r="H23" s="2780"/>
      <c r="I23" s="2776"/>
      <c r="J23" s="2776"/>
      <c r="K23" s="2776"/>
      <c r="L23" s="2776"/>
      <c r="M23" s="2780"/>
      <c r="N23" s="2783"/>
      <c r="O23" s="2815"/>
      <c r="P23" s="2797"/>
      <c r="Q23" s="2797"/>
      <c r="R23" s="2797"/>
      <c r="S23" s="2797"/>
      <c r="T23" s="2783"/>
      <c r="U23" s="586"/>
      <c r="V23" s="925" t="s">
        <v>47</v>
      </c>
      <c r="W23" s="852" t="s">
        <v>1108</v>
      </c>
      <c r="X23" s="484">
        <v>9</v>
      </c>
      <c r="Y23" s="485" t="s">
        <v>264</v>
      </c>
      <c r="Z23" s="258">
        <v>183.72200000000001</v>
      </c>
      <c r="AA23" s="681">
        <f>+Z23*X23</f>
        <v>1653.498</v>
      </c>
      <c r="AB23" s="684">
        <f>+AA23*1.12</f>
        <v>1851.9177600000003</v>
      </c>
      <c r="AC23" s="691"/>
      <c r="AD23" s="368"/>
      <c r="AE23" s="368" t="s">
        <v>52</v>
      </c>
      <c r="AF23" s="368"/>
      <c r="AG23" s="2804"/>
    </row>
    <row r="24" spans="1:33" s="483" customFormat="1" ht="18" customHeight="1" x14ac:dyDescent="0.25">
      <c r="A24" s="2766"/>
      <c r="B24" s="2786"/>
      <c r="C24" s="2789"/>
      <c r="D24" s="2780"/>
      <c r="E24" s="2793"/>
      <c r="F24" s="2780"/>
      <c r="G24" s="2780"/>
      <c r="H24" s="2780"/>
      <c r="I24" s="2776"/>
      <c r="J24" s="2776"/>
      <c r="K24" s="2776"/>
      <c r="L24" s="2776"/>
      <c r="M24" s="2780"/>
      <c r="N24" s="2783"/>
      <c r="O24" s="2815"/>
      <c r="P24" s="2797"/>
      <c r="Q24" s="2797"/>
      <c r="R24" s="2797"/>
      <c r="S24" s="2797"/>
      <c r="T24" s="2783"/>
      <c r="U24" s="583" t="s">
        <v>742</v>
      </c>
      <c r="V24" s="925"/>
      <c r="W24" s="853" t="s">
        <v>961</v>
      </c>
      <c r="X24" s="484"/>
      <c r="Y24" s="485"/>
      <c r="Z24" s="258"/>
      <c r="AA24" s="681"/>
      <c r="AB24" s="684"/>
      <c r="AC24" s="691">
        <f>SUM(AB25:AB27)</f>
        <v>10000.004000000001</v>
      </c>
      <c r="AD24" s="630"/>
      <c r="AE24" s="628"/>
      <c r="AF24" s="628"/>
      <c r="AG24" s="2804"/>
    </row>
    <row r="25" spans="1:33" s="483" customFormat="1" ht="18" customHeight="1" x14ac:dyDescent="0.25">
      <c r="A25" s="2766"/>
      <c r="B25" s="2786"/>
      <c r="C25" s="2789"/>
      <c r="D25" s="2780"/>
      <c r="E25" s="2793"/>
      <c r="F25" s="2780"/>
      <c r="G25" s="2780"/>
      <c r="H25" s="2780"/>
      <c r="I25" s="2776"/>
      <c r="J25" s="2776"/>
      <c r="K25" s="2776"/>
      <c r="L25" s="2776"/>
      <c r="M25" s="2780"/>
      <c r="N25" s="2783"/>
      <c r="O25" s="2815"/>
      <c r="P25" s="2797"/>
      <c r="Q25" s="2797"/>
      <c r="R25" s="2797"/>
      <c r="S25" s="2797"/>
      <c r="T25" s="2783"/>
      <c r="U25" s="586"/>
      <c r="V25" s="925" t="s">
        <v>47</v>
      </c>
      <c r="W25" s="852" t="s">
        <v>981</v>
      </c>
      <c r="X25" s="484">
        <v>9</v>
      </c>
      <c r="Y25" s="485" t="s">
        <v>264</v>
      </c>
      <c r="Z25" s="258">
        <v>415.67500000000001</v>
      </c>
      <c r="AA25" s="681">
        <f>+Z25*X25</f>
        <v>3741.0750000000003</v>
      </c>
      <c r="AB25" s="684">
        <f>+AA25*1.12</f>
        <v>4190.0040000000008</v>
      </c>
      <c r="AC25" s="691"/>
      <c r="AD25" s="1082"/>
      <c r="AE25" s="628" t="s">
        <v>52</v>
      </c>
      <c r="AF25" s="628"/>
      <c r="AG25" s="2804"/>
    </row>
    <row r="26" spans="1:33" s="483" customFormat="1" ht="33.950000000000003" customHeight="1" x14ac:dyDescent="0.25">
      <c r="A26" s="2766"/>
      <c r="B26" s="2786"/>
      <c r="C26" s="2789"/>
      <c r="D26" s="2780"/>
      <c r="E26" s="2793"/>
      <c r="F26" s="2780"/>
      <c r="G26" s="2780"/>
      <c r="H26" s="2780"/>
      <c r="I26" s="2776"/>
      <c r="J26" s="2776"/>
      <c r="K26" s="2776"/>
      <c r="L26" s="2776"/>
      <c r="M26" s="2780"/>
      <c r="N26" s="2783"/>
      <c r="O26" s="2815"/>
      <c r="P26" s="2797"/>
      <c r="Q26" s="2797"/>
      <c r="R26" s="2797"/>
      <c r="S26" s="2797"/>
      <c r="T26" s="2783"/>
      <c r="U26" s="586"/>
      <c r="V26" s="896" t="s">
        <v>47</v>
      </c>
      <c r="W26" s="852" t="s">
        <v>982</v>
      </c>
      <c r="X26" s="488">
        <v>3</v>
      </c>
      <c r="Y26" s="485" t="s">
        <v>264</v>
      </c>
      <c r="Z26" s="755">
        <v>862.5</v>
      </c>
      <c r="AA26" s="685">
        <f>+Z26*X26</f>
        <v>2587.5</v>
      </c>
      <c r="AB26" s="686">
        <f>+AA26*1.12</f>
        <v>2898.0000000000005</v>
      </c>
      <c r="AC26" s="1083"/>
      <c r="AD26" s="1084"/>
      <c r="AE26" s="1085" t="s">
        <v>52</v>
      </c>
      <c r="AF26" s="368"/>
      <c r="AG26" s="2804"/>
    </row>
    <row r="27" spans="1:33" s="483" customFormat="1" ht="18" customHeight="1" x14ac:dyDescent="0.25">
      <c r="A27" s="2766"/>
      <c r="B27" s="2817"/>
      <c r="C27" s="2790"/>
      <c r="D27" s="2781"/>
      <c r="E27" s="2794"/>
      <c r="F27" s="2781"/>
      <c r="G27" s="2781"/>
      <c r="H27" s="2781"/>
      <c r="I27" s="2810"/>
      <c r="J27" s="2810"/>
      <c r="K27" s="2810"/>
      <c r="L27" s="2810"/>
      <c r="M27" s="2795"/>
      <c r="N27" s="2813"/>
      <c r="O27" s="2816"/>
      <c r="P27" s="2798"/>
      <c r="Q27" s="2798"/>
      <c r="R27" s="2798"/>
      <c r="S27" s="2800"/>
      <c r="T27" s="2802"/>
      <c r="U27" s="587"/>
      <c r="V27" s="898" t="s">
        <v>47</v>
      </c>
      <c r="W27" s="856" t="s">
        <v>1109</v>
      </c>
      <c r="X27" s="489">
        <v>2</v>
      </c>
      <c r="Y27" s="490" t="s">
        <v>264</v>
      </c>
      <c r="Z27" s="263">
        <v>1300</v>
      </c>
      <c r="AA27" s="692">
        <f>+Z27*X27</f>
        <v>2600</v>
      </c>
      <c r="AB27" s="693">
        <f>+AA27*1.12</f>
        <v>2912.0000000000005</v>
      </c>
      <c r="AC27" s="1086"/>
      <c r="AD27" s="1084"/>
      <c r="AE27" s="1087" t="s">
        <v>52</v>
      </c>
      <c r="AF27" s="638"/>
      <c r="AG27" s="2805"/>
    </row>
    <row r="28" spans="1:33" s="483" customFormat="1" ht="18" customHeight="1" x14ac:dyDescent="0.25">
      <c r="A28" s="2766"/>
      <c r="B28" s="2806" t="s">
        <v>44</v>
      </c>
      <c r="C28" s="2807" t="s">
        <v>45</v>
      </c>
      <c r="D28" s="2791" t="s">
        <v>46</v>
      </c>
      <c r="E28" s="2808" t="s">
        <v>47</v>
      </c>
      <c r="F28" s="2791" t="s">
        <v>670</v>
      </c>
      <c r="G28" s="2791" t="s">
        <v>86</v>
      </c>
      <c r="H28" s="2791" t="s">
        <v>962</v>
      </c>
      <c r="I28" s="2818">
        <v>1</v>
      </c>
      <c r="J28" s="2818">
        <v>1</v>
      </c>
      <c r="K28" s="2809">
        <v>24</v>
      </c>
      <c r="L28" s="2809">
        <v>24</v>
      </c>
      <c r="M28" s="2791" t="s">
        <v>1030</v>
      </c>
      <c r="N28" s="2826" t="s">
        <v>674</v>
      </c>
      <c r="O28" s="2814">
        <f>+AC28+AC31</f>
        <v>5447.3604000000005</v>
      </c>
      <c r="P28" s="2796">
        <v>0</v>
      </c>
      <c r="Q28" s="2796">
        <v>0</v>
      </c>
      <c r="R28" s="2796">
        <v>0</v>
      </c>
      <c r="S28" s="2824">
        <f>+SUM(O28:Q35)</f>
        <v>5447.3604000000005</v>
      </c>
      <c r="T28" s="2825" t="s">
        <v>1110</v>
      </c>
      <c r="U28" s="588" t="s">
        <v>64</v>
      </c>
      <c r="V28" s="811"/>
      <c r="W28" s="857" t="s">
        <v>105</v>
      </c>
      <c r="X28" s="829"/>
      <c r="Y28" s="1036"/>
      <c r="Z28" s="1043"/>
      <c r="AA28" s="1032"/>
      <c r="AB28" s="695"/>
      <c r="AC28" s="696">
        <f>SUM(AB29:AB30)</f>
        <v>47.364400000000003</v>
      </c>
      <c r="AD28" s="636"/>
      <c r="AE28" s="637"/>
      <c r="AF28" s="637"/>
      <c r="AG28" s="2803" t="s">
        <v>1111</v>
      </c>
    </row>
    <row r="29" spans="1:33" s="483" customFormat="1" ht="18" customHeight="1" x14ac:dyDescent="0.25">
      <c r="A29" s="2766"/>
      <c r="B29" s="2786"/>
      <c r="C29" s="2789"/>
      <c r="D29" s="2780"/>
      <c r="E29" s="2793"/>
      <c r="F29" s="2780"/>
      <c r="G29" s="2780"/>
      <c r="H29" s="2780"/>
      <c r="I29" s="2776"/>
      <c r="J29" s="2776"/>
      <c r="K29" s="2776"/>
      <c r="L29" s="2776"/>
      <c r="M29" s="2780"/>
      <c r="N29" s="2827"/>
      <c r="O29" s="2815"/>
      <c r="P29" s="2797"/>
      <c r="Q29" s="2797"/>
      <c r="R29" s="2797"/>
      <c r="S29" s="2797"/>
      <c r="T29" s="2783"/>
      <c r="U29" s="585"/>
      <c r="V29" s="896" t="s">
        <v>47</v>
      </c>
      <c r="W29" s="852" t="s">
        <v>963</v>
      </c>
      <c r="X29" s="484">
        <v>10</v>
      </c>
      <c r="Y29" s="485" t="s">
        <v>264</v>
      </c>
      <c r="Z29" s="258">
        <v>1.3220000000000001</v>
      </c>
      <c r="AA29" s="681">
        <f>+X29*Z29</f>
        <v>13.22</v>
      </c>
      <c r="AB29" s="684">
        <f>+AA29*0.12+AA29</f>
        <v>14.8064</v>
      </c>
      <c r="AC29" s="691"/>
      <c r="AD29" s="630"/>
      <c r="AE29" s="628" t="s">
        <v>52</v>
      </c>
      <c r="AF29" s="628"/>
      <c r="AG29" s="2804"/>
    </row>
    <row r="30" spans="1:33" s="483" customFormat="1" ht="18" customHeight="1" x14ac:dyDescent="0.25">
      <c r="A30" s="2766"/>
      <c r="B30" s="2786"/>
      <c r="C30" s="2789"/>
      <c r="D30" s="2780"/>
      <c r="E30" s="2793"/>
      <c r="F30" s="2780"/>
      <c r="G30" s="2780"/>
      <c r="H30" s="2780"/>
      <c r="I30" s="2776"/>
      <c r="J30" s="2776"/>
      <c r="K30" s="2776"/>
      <c r="L30" s="2776"/>
      <c r="M30" s="2780"/>
      <c r="N30" s="2827"/>
      <c r="O30" s="2815"/>
      <c r="P30" s="2797"/>
      <c r="Q30" s="2797"/>
      <c r="R30" s="2797"/>
      <c r="S30" s="2797"/>
      <c r="T30" s="2783"/>
      <c r="U30" s="585"/>
      <c r="V30" s="896" t="s">
        <v>47</v>
      </c>
      <c r="W30" s="852" t="s">
        <v>685</v>
      </c>
      <c r="X30" s="484">
        <v>10</v>
      </c>
      <c r="Y30" s="485" t="s">
        <v>264</v>
      </c>
      <c r="Z30" s="756">
        <v>3.2557999999999998</v>
      </c>
      <c r="AA30" s="681">
        <f>+X30*Z30</f>
        <v>32.558</v>
      </c>
      <c r="AB30" s="682">
        <f>+AA30</f>
        <v>32.558</v>
      </c>
      <c r="AC30" s="691"/>
      <c r="AD30" s="630"/>
      <c r="AE30" s="628" t="s">
        <v>52</v>
      </c>
      <c r="AF30" s="628"/>
      <c r="AG30" s="2804"/>
    </row>
    <row r="31" spans="1:33" s="483" customFormat="1" ht="18" customHeight="1" x14ac:dyDescent="0.25">
      <c r="A31" s="2767"/>
      <c r="B31" s="2786"/>
      <c r="C31" s="2789"/>
      <c r="D31" s="2780"/>
      <c r="E31" s="2793"/>
      <c r="F31" s="2780"/>
      <c r="G31" s="2780"/>
      <c r="H31" s="2780"/>
      <c r="I31" s="2776"/>
      <c r="J31" s="2776"/>
      <c r="K31" s="2776"/>
      <c r="L31" s="2776"/>
      <c r="M31" s="2780"/>
      <c r="N31" s="2827"/>
      <c r="O31" s="2815"/>
      <c r="P31" s="2797"/>
      <c r="Q31" s="2797"/>
      <c r="R31" s="2797"/>
      <c r="S31" s="2797"/>
      <c r="T31" s="2783"/>
      <c r="U31" s="589" t="s">
        <v>980</v>
      </c>
      <c r="V31" s="896"/>
      <c r="W31" s="853" t="s">
        <v>82</v>
      </c>
      <c r="X31" s="484"/>
      <c r="Y31" s="485"/>
      <c r="Z31" s="258"/>
      <c r="AA31" s="681"/>
      <c r="AB31" s="684"/>
      <c r="AC31" s="691">
        <f>SUM(AB32:AB35)</f>
        <v>5399.9960000000001</v>
      </c>
      <c r="AD31" s="630"/>
      <c r="AE31" s="628"/>
      <c r="AF31" s="628"/>
      <c r="AG31" s="2804"/>
    </row>
    <row r="32" spans="1:33" s="483" customFormat="1" ht="18" customHeight="1" x14ac:dyDescent="0.25">
      <c r="A32" s="2765" t="s">
        <v>43</v>
      </c>
      <c r="B32" s="2786"/>
      <c r="C32" s="2789"/>
      <c r="D32" s="2780"/>
      <c r="E32" s="2793"/>
      <c r="F32" s="2780"/>
      <c r="G32" s="2780"/>
      <c r="H32" s="2780"/>
      <c r="I32" s="2776"/>
      <c r="J32" s="2776"/>
      <c r="K32" s="2776"/>
      <c r="L32" s="2776"/>
      <c r="M32" s="2780"/>
      <c r="N32" s="2827"/>
      <c r="O32" s="2815"/>
      <c r="P32" s="2797"/>
      <c r="Q32" s="2797"/>
      <c r="R32" s="2797"/>
      <c r="S32" s="2797"/>
      <c r="T32" s="2783"/>
      <c r="U32" s="585"/>
      <c r="V32" s="925" t="s">
        <v>47</v>
      </c>
      <c r="W32" s="852" t="s">
        <v>983</v>
      </c>
      <c r="X32" s="484">
        <v>1</v>
      </c>
      <c r="Y32" s="485" t="s">
        <v>264</v>
      </c>
      <c r="Z32" s="258">
        <v>649.14499999999998</v>
      </c>
      <c r="AA32" s="681">
        <f>+Z32*X32</f>
        <v>649.14499999999998</v>
      </c>
      <c r="AB32" s="684">
        <f>+AA32*1.12</f>
        <v>727.04240000000004</v>
      </c>
      <c r="AC32" s="691"/>
      <c r="AD32" s="632"/>
      <c r="AE32" s="628" t="s">
        <v>52</v>
      </c>
      <c r="AF32" s="628"/>
      <c r="AG32" s="2804"/>
    </row>
    <row r="33" spans="1:33" s="483" customFormat="1" ht="18" customHeight="1" x14ac:dyDescent="0.25">
      <c r="A33" s="2766"/>
      <c r="B33" s="2786"/>
      <c r="C33" s="2789"/>
      <c r="D33" s="2780"/>
      <c r="E33" s="2793"/>
      <c r="F33" s="2780"/>
      <c r="G33" s="2780"/>
      <c r="H33" s="2780"/>
      <c r="I33" s="2776"/>
      <c r="J33" s="2776"/>
      <c r="K33" s="2776"/>
      <c r="L33" s="2776"/>
      <c r="M33" s="2780"/>
      <c r="N33" s="2827"/>
      <c r="O33" s="2815"/>
      <c r="P33" s="2797"/>
      <c r="Q33" s="2797"/>
      <c r="R33" s="2797"/>
      <c r="S33" s="2797"/>
      <c r="T33" s="2783"/>
      <c r="U33" s="586"/>
      <c r="V33" s="925" t="s">
        <v>47</v>
      </c>
      <c r="W33" s="852" t="s">
        <v>984</v>
      </c>
      <c r="X33" s="484">
        <v>2</v>
      </c>
      <c r="Y33" s="485" t="s">
        <v>264</v>
      </c>
      <c r="Z33" s="258">
        <v>1761.57</v>
      </c>
      <c r="AA33" s="681">
        <f>+Z33*X33</f>
        <v>3523.14</v>
      </c>
      <c r="AB33" s="684">
        <f>+AA33*1.12</f>
        <v>3945.9168000000004</v>
      </c>
      <c r="AC33" s="691"/>
      <c r="AD33" s="630"/>
      <c r="AE33" s="628" t="s">
        <v>52</v>
      </c>
      <c r="AF33" s="628"/>
      <c r="AG33" s="2804"/>
    </row>
    <row r="34" spans="1:33" s="483" customFormat="1" ht="18" customHeight="1" x14ac:dyDescent="0.25">
      <c r="A34" s="2766"/>
      <c r="B34" s="2786"/>
      <c r="C34" s="2789"/>
      <c r="D34" s="2780"/>
      <c r="E34" s="2793"/>
      <c r="F34" s="2780"/>
      <c r="G34" s="2780"/>
      <c r="H34" s="2780"/>
      <c r="I34" s="2776"/>
      <c r="J34" s="2776"/>
      <c r="K34" s="2776"/>
      <c r="L34" s="2776"/>
      <c r="M34" s="2780"/>
      <c r="N34" s="2827"/>
      <c r="O34" s="2815"/>
      <c r="P34" s="2797"/>
      <c r="Q34" s="2797"/>
      <c r="R34" s="2797"/>
      <c r="S34" s="2797"/>
      <c r="T34" s="2783"/>
      <c r="U34" s="586"/>
      <c r="V34" s="925" t="s">
        <v>47</v>
      </c>
      <c r="W34" s="852" t="s">
        <v>985</v>
      </c>
      <c r="X34" s="484">
        <v>1</v>
      </c>
      <c r="Y34" s="485" t="s">
        <v>264</v>
      </c>
      <c r="Z34" s="258">
        <v>450</v>
      </c>
      <c r="AA34" s="681">
        <f>+Z34*X34</f>
        <v>450</v>
      </c>
      <c r="AB34" s="684">
        <f>+AA34*1.12</f>
        <v>504.00000000000006</v>
      </c>
      <c r="AC34" s="691"/>
      <c r="AE34" s="245" t="s">
        <v>52</v>
      </c>
      <c r="AF34" s="368"/>
      <c r="AG34" s="2804"/>
    </row>
    <row r="35" spans="1:33" s="483" customFormat="1" ht="18" customHeight="1" x14ac:dyDescent="0.25">
      <c r="A35" s="2766"/>
      <c r="B35" s="2786"/>
      <c r="C35" s="2789"/>
      <c r="D35" s="2780"/>
      <c r="E35" s="2793"/>
      <c r="F35" s="2780"/>
      <c r="G35" s="2780"/>
      <c r="H35" s="2780"/>
      <c r="I35" s="2776"/>
      <c r="J35" s="2776"/>
      <c r="K35" s="2776"/>
      <c r="L35" s="2776"/>
      <c r="M35" s="2780"/>
      <c r="N35" s="2827"/>
      <c r="O35" s="2815"/>
      <c r="P35" s="2797"/>
      <c r="Q35" s="2797"/>
      <c r="R35" s="2797"/>
      <c r="S35" s="2797"/>
      <c r="T35" s="2783"/>
      <c r="U35" s="586"/>
      <c r="V35" s="948" t="s">
        <v>47</v>
      </c>
      <c r="W35" s="854" t="s">
        <v>1112</v>
      </c>
      <c r="X35" s="486">
        <v>1</v>
      </c>
      <c r="Y35" s="487" t="s">
        <v>264</v>
      </c>
      <c r="Z35" s="755">
        <v>180</v>
      </c>
      <c r="AA35" s="685">
        <v>199.14</v>
      </c>
      <c r="AB35" s="686">
        <f>+AA35*1.12</f>
        <v>223.0368</v>
      </c>
      <c r="AC35" s="697"/>
      <c r="AE35" s="952" t="s">
        <v>52</v>
      </c>
      <c r="AF35" s="953"/>
      <c r="AG35" s="2804"/>
    </row>
    <row r="36" spans="1:33" s="483" customFormat="1" ht="33.950000000000003" customHeight="1" x14ac:dyDescent="0.25">
      <c r="A36" s="2766"/>
      <c r="B36" s="2806" t="s">
        <v>44</v>
      </c>
      <c r="C36" s="2807" t="s">
        <v>45</v>
      </c>
      <c r="D36" s="2791" t="s">
        <v>262</v>
      </c>
      <c r="E36" s="2808" t="s">
        <v>47</v>
      </c>
      <c r="F36" s="2791" t="s">
        <v>353</v>
      </c>
      <c r="G36" s="2791" t="s">
        <v>88</v>
      </c>
      <c r="H36" s="2791" t="s">
        <v>965</v>
      </c>
      <c r="I36" s="2818">
        <v>2</v>
      </c>
      <c r="J36" s="2818">
        <v>6</v>
      </c>
      <c r="K36" s="2809">
        <v>24</v>
      </c>
      <c r="L36" s="2809">
        <v>24</v>
      </c>
      <c r="M36" s="2791" t="s">
        <v>1207</v>
      </c>
      <c r="N36" s="2826" t="s">
        <v>1008</v>
      </c>
      <c r="O36" s="2829">
        <f>+AC36</f>
        <v>44.8</v>
      </c>
      <c r="P36" s="2830">
        <v>0</v>
      </c>
      <c r="Q36" s="2830">
        <v>0</v>
      </c>
      <c r="R36" s="2830">
        <v>0</v>
      </c>
      <c r="S36" s="2831">
        <f>+SUM(O36:Q40)</f>
        <v>44.8</v>
      </c>
      <c r="T36" s="2801" t="s">
        <v>1113</v>
      </c>
      <c r="U36" s="597" t="s">
        <v>65</v>
      </c>
      <c r="V36" s="897"/>
      <c r="W36" s="855" t="s">
        <v>66</v>
      </c>
      <c r="X36" s="828"/>
      <c r="Y36" s="526"/>
      <c r="Z36" s="757"/>
      <c r="AA36" s="688"/>
      <c r="AB36" s="689"/>
      <c r="AC36" s="690">
        <f>SUM(AB37:AB40)</f>
        <v>44.8</v>
      </c>
      <c r="AD36" s="642"/>
      <c r="AE36" s="643"/>
      <c r="AF36" s="643"/>
      <c r="AG36" s="2803"/>
    </row>
    <row r="37" spans="1:33" s="483" customFormat="1" ht="26.25" customHeight="1" x14ac:dyDescent="0.25">
      <c r="A37" s="2766"/>
      <c r="B37" s="2786"/>
      <c r="C37" s="2789"/>
      <c r="D37" s="2780"/>
      <c r="E37" s="2793"/>
      <c r="F37" s="2780"/>
      <c r="G37" s="2780"/>
      <c r="H37" s="2780"/>
      <c r="I37" s="2776"/>
      <c r="J37" s="2776"/>
      <c r="K37" s="2776"/>
      <c r="L37" s="2776"/>
      <c r="M37" s="2780"/>
      <c r="N37" s="2827"/>
      <c r="O37" s="2815"/>
      <c r="P37" s="2797"/>
      <c r="Q37" s="2797"/>
      <c r="R37" s="2797"/>
      <c r="S37" s="2797"/>
      <c r="T37" s="2783"/>
      <c r="U37" s="585"/>
      <c r="V37" s="896" t="s">
        <v>47</v>
      </c>
      <c r="W37" s="854" t="s">
        <v>986</v>
      </c>
      <c r="X37" s="484">
        <v>1</v>
      </c>
      <c r="Y37" s="487" t="s">
        <v>264</v>
      </c>
      <c r="Z37" s="755">
        <v>40</v>
      </c>
      <c r="AA37" s="685">
        <f>+X37*Z37</f>
        <v>40</v>
      </c>
      <c r="AB37" s="686">
        <f>+AA37*0.12+AA37</f>
        <v>44.8</v>
      </c>
      <c r="AC37" s="683"/>
      <c r="AD37" s="628"/>
      <c r="AE37" s="628" t="s">
        <v>52</v>
      </c>
      <c r="AF37" s="628"/>
      <c r="AG37" s="2804"/>
    </row>
    <row r="38" spans="1:33" s="483" customFormat="1" ht="26.25" customHeight="1" x14ac:dyDescent="0.25">
      <c r="A38" s="2766"/>
      <c r="B38" s="2786"/>
      <c r="C38" s="2789"/>
      <c r="D38" s="2780"/>
      <c r="E38" s="2793"/>
      <c r="F38" s="2780"/>
      <c r="G38" s="2780"/>
      <c r="H38" s="2780"/>
      <c r="I38" s="2776"/>
      <c r="J38" s="2776"/>
      <c r="K38" s="2776"/>
      <c r="L38" s="2776"/>
      <c r="M38" s="2780"/>
      <c r="N38" s="2827"/>
      <c r="O38" s="2815"/>
      <c r="P38" s="2797"/>
      <c r="Q38" s="2797"/>
      <c r="R38" s="2797"/>
      <c r="S38" s="2797"/>
      <c r="T38" s="2783"/>
      <c r="U38" s="585"/>
      <c r="V38" s="896" t="s">
        <v>47</v>
      </c>
      <c r="W38" s="854" t="s">
        <v>987</v>
      </c>
      <c r="X38" s="491">
        <v>0</v>
      </c>
      <c r="Y38" s="487" t="s">
        <v>264</v>
      </c>
      <c r="Z38" s="755">
        <v>40</v>
      </c>
      <c r="AA38" s="685">
        <f>+X38*Z38</f>
        <v>0</v>
      </c>
      <c r="AB38" s="686">
        <f>+AA38*0.12+AA38</f>
        <v>0</v>
      </c>
      <c r="AC38" s="683"/>
      <c r="AD38" s="628"/>
      <c r="AE38" s="628" t="s">
        <v>52</v>
      </c>
      <c r="AF38" s="628"/>
      <c r="AG38" s="2804"/>
    </row>
    <row r="39" spans="1:33" s="483" customFormat="1" ht="33.950000000000003" customHeight="1" x14ac:dyDescent="0.25">
      <c r="A39" s="2766"/>
      <c r="B39" s="2786"/>
      <c r="C39" s="2789"/>
      <c r="D39" s="2780"/>
      <c r="E39" s="2793"/>
      <c r="F39" s="2780"/>
      <c r="G39" s="2780"/>
      <c r="H39" s="2780"/>
      <c r="I39" s="2776"/>
      <c r="J39" s="2776"/>
      <c r="K39" s="2776"/>
      <c r="L39" s="2776"/>
      <c r="M39" s="2780"/>
      <c r="N39" s="2827"/>
      <c r="O39" s="2815"/>
      <c r="P39" s="2797"/>
      <c r="Q39" s="2797"/>
      <c r="R39" s="2797"/>
      <c r="S39" s="2797"/>
      <c r="T39" s="2783"/>
      <c r="U39" s="585"/>
      <c r="V39" s="896" t="s">
        <v>47</v>
      </c>
      <c r="W39" s="854" t="s">
        <v>988</v>
      </c>
      <c r="X39" s="484">
        <v>0</v>
      </c>
      <c r="Y39" s="487" t="s">
        <v>264</v>
      </c>
      <c r="Z39" s="755">
        <v>40</v>
      </c>
      <c r="AA39" s="685">
        <f>+X39*Z39</f>
        <v>0</v>
      </c>
      <c r="AB39" s="686">
        <f>+AA39*0.12+AA39</f>
        <v>0</v>
      </c>
      <c r="AC39" s="683"/>
      <c r="AD39" s="628"/>
      <c r="AE39" s="628" t="s">
        <v>52</v>
      </c>
      <c r="AF39" s="628"/>
      <c r="AG39" s="2804"/>
    </row>
    <row r="40" spans="1:33" s="483" customFormat="1" ht="26.25" customHeight="1" x14ac:dyDescent="0.25">
      <c r="A40" s="2766"/>
      <c r="B40" s="2817"/>
      <c r="C40" s="2790"/>
      <c r="D40" s="2781"/>
      <c r="E40" s="2794"/>
      <c r="F40" s="2780"/>
      <c r="G40" s="2781"/>
      <c r="H40" s="2780"/>
      <c r="I40" s="2810"/>
      <c r="J40" s="2810"/>
      <c r="K40" s="2810"/>
      <c r="L40" s="2810"/>
      <c r="M40" s="2781"/>
      <c r="N40" s="2828"/>
      <c r="O40" s="2816"/>
      <c r="P40" s="2798"/>
      <c r="Q40" s="2798"/>
      <c r="R40" s="2798"/>
      <c r="S40" s="2800"/>
      <c r="T40" s="2802"/>
      <c r="U40" s="587"/>
      <c r="V40" s="898" t="s">
        <v>47</v>
      </c>
      <c r="W40" s="856" t="s">
        <v>989</v>
      </c>
      <c r="X40" s="489">
        <v>0</v>
      </c>
      <c r="Y40" s="490" t="s">
        <v>264</v>
      </c>
      <c r="Z40" s="263">
        <v>40</v>
      </c>
      <c r="AA40" s="692">
        <f>+X40*Z40</f>
        <v>0</v>
      </c>
      <c r="AB40" s="693">
        <f>+AA40*0.12+AA40</f>
        <v>0</v>
      </c>
      <c r="AC40" s="698"/>
      <c r="AD40" s="638"/>
      <c r="AE40" s="638" t="s">
        <v>52</v>
      </c>
      <c r="AF40" s="638"/>
      <c r="AG40" s="2805"/>
    </row>
    <row r="41" spans="1:33" s="483" customFormat="1" ht="94.5" customHeight="1" x14ac:dyDescent="0.25">
      <c r="A41" s="2766"/>
      <c r="B41" s="1112" t="s">
        <v>44</v>
      </c>
      <c r="C41" s="1113" t="s">
        <v>45</v>
      </c>
      <c r="D41" s="1114" t="s">
        <v>262</v>
      </c>
      <c r="E41" s="1115" t="s">
        <v>47</v>
      </c>
      <c r="F41" s="1114" t="s">
        <v>671</v>
      </c>
      <c r="G41" s="1114" t="s">
        <v>91</v>
      </c>
      <c r="H41" s="1114" t="s">
        <v>1114</v>
      </c>
      <c r="I41" s="1116">
        <v>2</v>
      </c>
      <c r="J41" s="1116">
        <v>2</v>
      </c>
      <c r="K41" s="644">
        <v>24</v>
      </c>
      <c r="L41" s="644">
        <v>24</v>
      </c>
      <c r="M41" s="1117" t="s">
        <v>1031</v>
      </c>
      <c r="N41" s="1118" t="s">
        <v>1009</v>
      </c>
      <c r="O41" s="1119">
        <v>0</v>
      </c>
      <c r="P41" s="700">
        <v>0</v>
      </c>
      <c r="Q41" s="700">
        <v>0</v>
      </c>
      <c r="R41" s="700">
        <v>0</v>
      </c>
      <c r="S41" s="1120">
        <f>+SUM(O41:Q41)</f>
        <v>0</v>
      </c>
      <c r="T41" s="941" t="s">
        <v>1110</v>
      </c>
      <c r="U41" s="1121"/>
      <c r="V41" s="559"/>
      <c r="W41" s="865"/>
      <c r="X41" s="558"/>
      <c r="Y41" s="559"/>
      <c r="Z41" s="769"/>
      <c r="AA41" s="714"/>
      <c r="AB41" s="715"/>
      <c r="AC41" s="1122"/>
      <c r="AD41" s="652"/>
      <c r="AE41" s="653"/>
      <c r="AF41" s="653"/>
      <c r="AG41" s="1123"/>
    </row>
    <row r="42" spans="1:33" s="483" customFormat="1" ht="18" customHeight="1" x14ac:dyDescent="0.25">
      <c r="A42" s="2766"/>
      <c r="B42" s="2786" t="s">
        <v>44</v>
      </c>
      <c r="C42" s="2845" t="s">
        <v>45</v>
      </c>
      <c r="D42" s="2811" t="s">
        <v>265</v>
      </c>
      <c r="E42" s="2835" t="s">
        <v>47</v>
      </c>
      <c r="F42" s="2811" t="s">
        <v>1069</v>
      </c>
      <c r="G42" s="2811" t="s">
        <v>96</v>
      </c>
      <c r="H42" s="2811" t="s">
        <v>966</v>
      </c>
      <c r="I42" s="2842">
        <v>1</v>
      </c>
      <c r="J42" s="2842">
        <v>1</v>
      </c>
      <c r="K42" s="2844">
        <v>20</v>
      </c>
      <c r="L42" s="2844">
        <v>20</v>
      </c>
      <c r="M42" s="2811" t="s">
        <v>1032</v>
      </c>
      <c r="N42" s="2825" t="s">
        <v>1115</v>
      </c>
      <c r="O42" s="2837">
        <f>+AC42+AC63+AC84</f>
        <v>3037.5768800000001</v>
      </c>
      <c r="P42" s="2839">
        <f>+AC66</f>
        <v>6000</v>
      </c>
      <c r="Q42" s="2839">
        <f>+AC67</f>
        <v>0</v>
      </c>
      <c r="R42" s="2839">
        <v>0</v>
      </c>
      <c r="S42" s="2840">
        <f>+SUM(O42:Q85)</f>
        <v>9037.5768800000005</v>
      </c>
      <c r="T42" s="2825" t="s">
        <v>1239</v>
      </c>
      <c r="U42" s="588" t="s">
        <v>67</v>
      </c>
      <c r="V42" s="811"/>
      <c r="W42" s="857" t="s">
        <v>68</v>
      </c>
      <c r="X42" s="819"/>
      <c r="Y42" s="811"/>
      <c r="Z42" s="759"/>
      <c r="AA42" s="760"/>
      <c r="AB42" s="761"/>
      <c r="AC42" s="696">
        <f>SUM(AB43:AB62)</f>
        <v>2500.00128</v>
      </c>
      <c r="AD42" s="636"/>
      <c r="AE42" s="637"/>
      <c r="AF42" s="637"/>
      <c r="AG42" s="2853" t="s">
        <v>266</v>
      </c>
    </row>
    <row r="43" spans="1:33" s="483" customFormat="1" ht="18" customHeight="1" x14ac:dyDescent="0.25">
      <c r="A43" s="2766"/>
      <c r="B43" s="2786"/>
      <c r="C43" s="2789"/>
      <c r="D43" s="2780"/>
      <c r="E43" s="2793"/>
      <c r="F43" s="2780"/>
      <c r="G43" s="2780"/>
      <c r="H43" s="2780"/>
      <c r="I43" s="2776"/>
      <c r="J43" s="2776"/>
      <c r="K43" s="2776"/>
      <c r="L43" s="2776"/>
      <c r="M43" s="2780"/>
      <c r="N43" s="2783"/>
      <c r="O43" s="2815"/>
      <c r="P43" s="2797"/>
      <c r="Q43" s="2797"/>
      <c r="R43" s="2797"/>
      <c r="S43" s="2797"/>
      <c r="T43" s="2783"/>
      <c r="U43" s="592"/>
      <c r="V43" s="896" t="s">
        <v>47</v>
      </c>
      <c r="W43" s="852" t="s">
        <v>267</v>
      </c>
      <c r="X43" s="484">
        <v>3</v>
      </c>
      <c r="Y43" s="485" t="s">
        <v>268</v>
      </c>
      <c r="Z43" s="258">
        <v>4.29</v>
      </c>
      <c r="AA43" s="681">
        <f t="shared" ref="AA43:AA62" si="0">+X43*Z43</f>
        <v>12.870000000000001</v>
      </c>
      <c r="AB43" s="684">
        <f t="shared" ref="AB43:AB62" si="1">+AA43*0.12+AA43</f>
        <v>14.414400000000001</v>
      </c>
      <c r="AC43" s="691"/>
      <c r="AD43" s="632"/>
      <c r="AE43" s="628" t="s">
        <v>52</v>
      </c>
      <c r="AF43" s="628"/>
      <c r="AG43" s="2855"/>
    </row>
    <row r="44" spans="1:33" s="483" customFormat="1" ht="18" customHeight="1" x14ac:dyDescent="0.25">
      <c r="A44" s="2766"/>
      <c r="B44" s="2786"/>
      <c r="C44" s="2789"/>
      <c r="D44" s="2780"/>
      <c r="E44" s="2793"/>
      <c r="F44" s="2780"/>
      <c r="G44" s="2780"/>
      <c r="H44" s="2780"/>
      <c r="I44" s="2776"/>
      <c r="J44" s="2776"/>
      <c r="K44" s="2776"/>
      <c r="L44" s="2776"/>
      <c r="M44" s="2780"/>
      <c r="N44" s="2783"/>
      <c r="O44" s="2815"/>
      <c r="P44" s="2797"/>
      <c r="Q44" s="2797"/>
      <c r="R44" s="2797"/>
      <c r="S44" s="2797"/>
      <c r="T44" s="2783"/>
      <c r="U44" s="585"/>
      <c r="V44" s="896" t="s">
        <v>47</v>
      </c>
      <c r="W44" s="852" t="s">
        <v>269</v>
      </c>
      <c r="X44" s="484">
        <v>2</v>
      </c>
      <c r="Y44" s="485" t="s">
        <v>270</v>
      </c>
      <c r="Z44" s="258">
        <v>33.6</v>
      </c>
      <c r="AA44" s="681">
        <f t="shared" si="0"/>
        <v>67.2</v>
      </c>
      <c r="AB44" s="684">
        <f t="shared" si="1"/>
        <v>75.26400000000001</v>
      </c>
      <c r="AC44" s="691"/>
      <c r="AD44" s="630"/>
      <c r="AE44" s="628" t="s">
        <v>52</v>
      </c>
      <c r="AF44" s="628"/>
      <c r="AG44" s="2855"/>
    </row>
    <row r="45" spans="1:33" s="483" customFormat="1" ht="18" customHeight="1" x14ac:dyDescent="0.25">
      <c r="A45" s="2766"/>
      <c r="B45" s="2786"/>
      <c r="C45" s="2789"/>
      <c r="D45" s="2780"/>
      <c r="E45" s="2793"/>
      <c r="F45" s="2780"/>
      <c r="G45" s="2780"/>
      <c r="H45" s="2780"/>
      <c r="I45" s="2776"/>
      <c r="J45" s="2776"/>
      <c r="K45" s="2776"/>
      <c r="L45" s="2776"/>
      <c r="M45" s="2780"/>
      <c r="N45" s="2783"/>
      <c r="O45" s="2815"/>
      <c r="P45" s="2797"/>
      <c r="Q45" s="2797"/>
      <c r="R45" s="2797"/>
      <c r="S45" s="2797"/>
      <c r="T45" s="2783"/>
      <c r="U45" s="592"/>
      <c r="V45" s="896" t="s">
        <v>47</v>
      </c>
      <c r="W45" s="858" t="s">
        <v>271</v>
      </c>
      <c r="X45" s="484">
        <v>4</v>
      </c>
      <c r="Y45" s="485" t="s">
        <v>270</v>
      </c>
      <c r="Z45" s="258">
        <v>20.91</v>
      </c>
      <c r="AA45" s="681">
        <f t="shared" si="0"/>
        <v>83.64</v>
      </c>
      <c r="AB45" s="684">
        <f t="shared" si="1"/>
        <v>93.6768</v>
      </c>
      <c r="AC45" s="691"/>
      <c r="AD45" s="630"/>
      <c r="AE45" s="628" t="s">
        <v>52</v>
      </c>
      <c r="AF45" s="628"/>
      <c r="AG45" s="2855"/>
    </row>
    <row r="46" spans="1:33" s="483" customFormat="1" ht="18" customHeight="1" x14ac:dyDescent="0.25">
      <c r="A46" s="2766"/>
      <c r="B46" s="2786"/>
      <c r="C46" s="2789"/>
      <c r="D46" s="2780"/>
      <c r="E46" s="2793"/>
      <c r="F46" s="2780"/>
      <c r="G46" s="2780"/>
      <c r="H46" s="2780"/>
      <c r="I46" s="2776"/>
      <c r="J46" s="2776"/>
      <c r="K46" s="2776"/>
      <c r="L46" s="2776"/>
      <c r="M46" s="2780"/>
      <c r="N46" s="2783"/>
      <c r="O46" s="2815"/>
      <c r="P46" s="2797"/>
      <c r="Q46" s="2797"/>
      <c r="R46" s="2797"/>
      <c r="S46" s="2797"/>
      <c r="T46" s="2783"/>
      <c r="U46" s="585"/>
      <c r="V46" s="896" t="s">
        <v>47</v>
      </c>
      <c r="W46" s="852" t="s">
        <v>272</v>
      </c>
      <c r="X46" s="484">
        <v>10</v>
      </c>
      <c r="Y46" s="487" t="s">
        <v>264</v>
      </c>
      <c r="Z46" s="258">
        <v>1.96</v>
      </c>
      <c r="AA46" s="681">
        <f t="shared" si="0"/>
        <v>19.600000000000001</v>
      </c>
      <c r="AB46" s="684">
        <f t="shared" si="1"/>
        <v>21.952000000000002</v>
      </c>
      <c r="AC46" s="691"/>
      <c r="AD46" s="630"/>
      <c r="AE46" s="628" t="s">
        <v>52</v>
      </c>
      <c r="AF46" s="628"/>
      <c r="AG46" s="2855"/>
    </row>
    <row r="47" spans="1:33" s="483" customFormat="1" ht="18" customHeight="1" x14ac:dyDescent="0.25">
      <c r="A47" s="2766"/>
      <c r="B47" s="2786"/>
      <c r="C47" s="2789"/>
      <c r="D47" s="2780"/>
      <c r="E47" s="2793"/>
      <c r="F47" s="2780"/>
      <c r="G47" s="2780"/>
      <c r="H47" s="2780"/>
      <c r="I47" s="2776"/>
      <c r="J47" s="2776"/>
      <c r="K47" s="2776"/>
      <c r="L47" s="2776"/>
      <c r="M47" s="2780"/>
      <c r="N47" s="2783"/>
      <c r="O47" s="2815"/>
      <c r="P47" s="2797"/>
      <c r="Q47" s="2797"/>
      <c r="R47" s="2797"/>
      <c r="S47" s="2797"/>
      <c r="T47" s="2783"/>
      <c r="U47" s="592"/>
      <c r="V47" s="896" t="s">
        <v>47</v>
      </c>
      <c r="W47" s="852" t="s">
        <v>273</v>
      </c>
      <c r="X47" s="484">
        <v>2</v>
      </c>
      <c r="Y47" s="485" t="s">
        <v>270</v>
      </c>
      <c r="Z47" s="258">
        <v>29.57</v>
      </c>
      <c r="AA47" s="681">
        <f t="shared" si="0"/>
        <v>59.14</v>
      </c>
      <c r="AB47" s="684">
        <f t="shared" si="1"/>
        <v>66.236800000000002</v>
      </c>
      <c r="AC47" s="691"/>
      <c r="AD47" s="630"/>
      <c r="AE47" s="628" t="s">
        <v>52</v>
      </c>
      <c r="AF47" s="628"/>
      <c r="AG47" s="2855"/>
    </row>
    <row r="48" spans="1:33" s="483" customFormat="1" ht="18" customHeight="1" x14ac:dyDescent="0.25">
      <c r="A48" s="2766"/>
      <c r="B48" s="2786"/>
      <c r="C48" s="2789"/>
      <c r="D48" s="2780"/>
      <c r="E48" s="2793"/>
      <c r="F48" s="2780"/>
      <c r="G48" s="2780"/>
      <c r="H48" s="2780"/>
      <c r="I48" s="2776"/>
      <c r="J48" s="2776"/>
      <c r="K48" s="2776"/>
      <c r="L48" s="2776"/>
      <c r="M48" s="2780"/>
      <c r="N48" s="2783"/>
      <c r="O48" s="2815"/>
      <c r="P48" s="2797"/>
      <c r="Q48" s="2797"/>
      <c r="R48" s="2797"/>
      <c r="S48" s="2797"/>
      <c r="T48" s="2783"/>
      <c r="U48" s="585"/>
      <c r="V48" s="896" t="s">
        <v>47</v>
      </c>
      <c r="W48" s="852" t="s">
        <v>691</v>
      </c>
      <c r="X48" s="484">
        <v>1</v>
      </c>
      <c r="Y48" s="485" t="s">
        <v>270</v>
      </c>
      <c r="Z48" s="258">
        <v>18.7</v>
      </c>
      <c r="AA48" s="681">
        <f t="shared" si="0"/>
        <v>18.7</v>
      </c>
      <c r="AB48" s="684">
        <f t="shared" si="1"/>
        <v>20.943999999999999</v>
      </c>
      <c r="AC48" s="691"/>
      <c r="AD48" s="630"/>
      <c r="AE48" s="628" t="s">
        <v>52</v>
      </c>
      <c r="AF48" s="628"/>
      <c r="AG48" s="2855"/>
    </row>
    <row r="49" spans="1:33" s="483" customFormat="1" ht="18" customHeight="1" x14ac:dyDescent="0.25">
      <c r="A49" s="2766"/>
      <c r="B49" s="2786"/>
      <c r="C49" s="2789"/>
      <c r="D49" s="2780"/>
      <c r="E49" s="2793"/>
      <c r="F49" s="2780"/>
      <c r="G49" s="2780"/>
      <c r="H49" s="2780"/>
      <c r="I49" s="2776"/>
      <c r="J49" s="2776"/>
      <c r="K49" s="2776"/>
      <c r="L49" s="2776"/>
      <c r="M49" s="2780"/>
      <c r="N49" s="2783"/>
      <c r="O49" s="2815"/>
      <c r="P49" s="2797"/>
      <c r="Q49" s="2797"/>
      <c r="R49" s="2797"/>
      <c r="S49" s="2797"/>
      <c r="T49" s="2783"/>
      <c r="U49" s="592"/>
      <c r="V49" s="896" t="s">
        <v>47</v>
      </c>
      <c r="W49" s="852" t="s">
        <v>967</v>
      </c>
      <c r="X49" s="484">
        <v>12</v>
      </c>
      <c r="Y49" s="487" t="s">
        <v>264</v>
      </c>
      <c r="Z49" s="258">
        <v>8.66</v>
      </c>
      <c r="AA49" s="681">
        <f t="shared" si="0"/>
        <v>103.92</v>
      </c>
      <c r="AB49" s="684">
        <f t="shared" si="1"/>
        <v>116.3904</v>
      </c>
      <c r="AC49" s="691"/>
      <c r="AD49" s="245"/>
      <c r="AE49" s="368" t="s">
        <v>52</v>
      </c>
      <c r="AF49" s="368"/>
      <c r="AG49" s="2855"/>
    </row>
    <row r="50" spans="1:33" s="483" customFormat="1" ht="18" customHeight="1" x14ac:dyDescent="0.25">
      <c r="A50" s="2766"/>
      <c r="B50" s="2786"/>
      <c r="C50" s="2789"/>
      <c r="D50" s="2780"/>
      <c r="E50" s="2793"/>
      <c r="F50" s="2780"/>
      <c r="G50" s="2780"/>
      <c r="H50" s="2780"/>
      <c r="I50" s="2776"/>
      <c r="J50" s="2776"/>
      <c r="K50" s="2776"/>
      <c r="L50" s="2776"/>
      <c r="M50" s="2780"/>
      <c r="N50" s="2783"/>
      <c r="O50" s="2815"/>
      <c r="P50" s="2797"/>
      <c r="Q50" s="2797"/>
      <c r="R50" s="2797"/>
      <c r="S50" s="2797"/>
      <c r="T50" s="2783"/>
      <c r="U50" s="592"/>
      <c r="V50" s="896" t="s">
        <v>47</v>
      </c>
      <c r="W50" s="852" t="s">
        <v>1116</v>
      </c>
      <c r="X50" s="484">
        <v>2</v>
      </c>
      <c r="Y50" s="485" t="s">
        <v>268</v>
      </c>
      <c r="Z50" s="258">
        <v>5.0309999999999997</v>
      </c>
      <c r="AA50" s="681">
        <f t="shared" si="0"/>
        <v>10.061999999999999</v>
      </c>
      <c r="AB50" s="684">
        <f t="shared" si="1"/>
        <v>11.269439999999999</v>
      </c>
      <c r="AC50" s="691"/>
      <c r="AD50" s="630"/>
      <c r="AE50" s="628" t="s">
        <v>52</v>
      </c>
      <c r="AF50" s="628"/>
      <c r="AG50" s="2855"/>
    </row>
    <row r="51" spans="1:33" s="483" customFormat="1" ht="18" customHeight="1" x14ac:dyDescent="0.25">
      <c r="A51" s="2766"/>
      <c r="B51" s="2786"/>
      <c r="C51" s="2789"/>
      <c r="D51" s="2780"/>
      <c r="E51" s="2793"/>
      <c r="F51" s="2780"/>
      <c r="G51" s="2780"/>
      <c r="H51" s="2780"/>
      <c r="I51" s="2776"/>
      <c r="J51" s="2776"/>
      <c r="K51" s="2776"/>
      <c r="L51" s="2776"/>
      <c r="M51" s="2780"/>
      <c r="N51" s="2783"/>
      <c r="O51" s="2815"/>
      <c r="P51" s="2797"/>
      <c r="Q51" s="2797"/>
      <c r="R51" s="2797"/>
      <c r="S51" s="2797"/>
      <c r="T51" s="2783"/>
      <c r="U51" s="585"/>
      <c r="V51" s="896" t="s">
        <v>47</v>
      </c>
      <c r="W51" s="852" t="s">
        <v>990</v>
      </c>
      <c r="X51" s="484">
        <v>10</v>
      </c>
      <c r="Y51" s="487" t="s">
        <v>264</v>
      </c>
      <c r="Z51" s="258">
        <v>10.34</v>
      </c>
      <c r="AA51" s="681">
        <f t="shared" si="0"/>
        <v>103.4</v>
      </c>
      <c r="AB51" s="684">
        <f t="shared" si="1"/>
        <v>115.80800000000001</v>
      </c>
      <c r="AC51" s="691"/>
      <c r="AD51" s="630"/>
      <c r="AE51" s="628" t="s">
        <v>52</v>
      </c>
      <c r="AF51" s="628"/>
      <c r="AG51" s="2855"/>
    </row>
    <row r="52" spans="1:33" s="483" customFormat="1" ht="18" customHeight="1" x14ac:dyDescent="0.25">
      <c r="A52" s="2766"/>
      <c r="B52" s="2786"/>
      <c r="C52" s="2789"/>
      <c r="D52" s="2780"/>
      <c r="E52" s="2793"/>
      <c r="F52" s="2780"/>
      <c r="G52" s="2780"/>
      <c r="H52" s="2780"/>
      <c r="I52" s="2776"/>
      <c r="J52" s="2776"/>
      <c r="K52" s="2776"/>
      <c r="L52" s="2776"/>
      <c r="M52" s="2780"/>
      <c r="N52" s="2783"/>
      <c r="O52" s="2815"/>
      <c r="P52" s="2797"/>
      <c r="Q52" s="2797"/>
      <c r="R52" s="2797"/>
      <c r="S52" s="2797"/>
      <c r="T52" s="2783"/>
      <c r="U52" s="592"/>
      <c r="V52" s="896" t="s">
        <v>47</v>
      </c>
      <c r="W52" s="852" t="s">
        <v>274</v>
      </c>
      <c r="X52" s="484">
        <v>4</v>
      </c>
      <c r="Y52" s="487" t="s">
        <v>264</v>
      </c>
      <c r="Z52" s="258">
        <v>2.2599999999999998</v>
      </c>
      <c r="AA52" s="681">
        <f t="shared" si="0"/>
        <v>9.0399999999999991</v>
      </c>
      <c r="AB52" s="684">
        <f t="shared" si="1"/>
        <v>10.124799999999999</v>
      </c>
      <c r="AC52" s="691"/>
      <c r="AD52" s="630"/>
      <c r="AE52" s="628" t="s">
        <v>52</v>
      </c>
      <c r="AF52" s="628"/>
      <c r="AG52" s="2855"/>
    </row>
    <row r="53" spans="1:33" s="483" customFormat="1" ht="18" customHeight="1" x14ac:dyDescent="0.25">
      <c r="A53" s="2766"/>
      <c r="B53" s="2786"/>
      <c r="C53" s="2789"/>
      <c r="D53" s="2780"/>
      <c r="E53" s="2793"/>
      <c r="F53" s="2780"/>
      <c r="G53" s="2780"/>
      <c r="H53" s="2780"/>
      <c r="I53" s="2776"/>
      <c r="J53" s="2776"/>
      <c r="K53" s="2776"/>
      <c r="L53" s="2776"/>
      <c r="M53" s="2780"/>
      <c r="N53" s="2783"/>
      <c r="O53" s="2815"/>
      <c r="P53" s="2797"/>
      <c r="Q53" s="2797"/>
      <c r="R53" s="2797"/>
      <c r="S53" s="2797"/>
      <c r="T53" s="2783"/>
      <c r="U53" s="585"/>
      <c r="V53" s="896" t="s">
        <v>47</v>
      </c>
      <c r="W53" s="852" t="s">
        <v>991</v>
      </c>
      <c r="X53" s="484">
        <v>100</v>
      </c>
      <c r="Y53" s="485" t="s">
        <v>275</v>
      </c>
      <c r="Z53" s="258">
        <v>3.5</v>
      </c>
      <c r="AA53" s="681">
        <f t="shared" si="0"/>
        <v>350</v>
      </c>
      <c r="AB53" s="684">
        <f t="shared" si="1"/>
        <v>392</v>
      </c>
      <c r="AC53" s="691"/>
      <c r="AD53" s="630"/>
      <c r="AE53" s="628" t="s">
        <v>52</v>
      </c>
      <c r="AF53" s="628"/>
      <c r="AG53" s="2855"/>
    </row>
    <row r="54" spans="1:33" s="483" customFormat="1" ht="18" customHeight="1" x14ac:dyDescent="0.25">
      <c r="A54" s="2766"/>
      <c r="B54" s="2786"/>
      <c r="C54" s="2789"/>
      <c r="D54" s="2780"/>
      <c r="E54" s="2793"/>
      <c r="F54" s="2780"/>
      <c r="G54" s="2780"/>
      <c r="H54" s="2780"/>
      <c r="I54" s="2776"/>
      <c r="J54" s="2776"/>
      <c r="K54" s="2776"/>
      <c r="L54" s="2776"/>
      <c r="M54" s="2780"/>
      <c r="N54" s="2783"/>
      <c r="O54" s="2815"/>
      <c r="P54" s="2797"/>
      <c r="Q54" s="2797"/>
      <c r="R54" s="2797"/>
      <c r="S54" s="2797"/>
      <c r="T54" s="2783"/>
      <c r="U54" s="592"/>
      <c r="V54" s="896" t="s">
        <v>47</v>
      </c>
      <c r="W54" s="852" t="s">
        <v>692</v>
      </c>
      <c r="X54" s="484">
        <v>100</v>
      </c>
      <c r="Y54" s="487" t="s">
        <v>264</v>
      </c>
      <c r="Z54" s="258">
        <v>2.8</v>
      </c>
      <c r="AA54" s="681">
        <f t="shared" si="0"/>
        <v>280</v>
      </c>
      <c r="AB54" s="684">
        <f t="shared" si="1"/>
        <v>313.60000000000002</v>
      </c>
      <c r="AC54" s="691"/>
      <c r="AD54" s="630"/>
      <c r="AE54" s="628" t="s">
        <v>52</v>
      </c>
      <c r="AF54" s="628"/>
      <c r="AG54" s="2855"/>
    </row>
    <row r="55" spans="1:33" s="483" customFormat="1" ht="18" customHeight="1" x14ac:dyDescent="0.25">
      <c r="A55" s="2766"/>
      <c r="B55" s="2786"/>
      <c r="C55" s="2789"/>
      <c r="D55" s="2780"/>
      <c r="E55" s="2793"/>
      <c r="F55" s="2780"/>
      <c r="G55" s="2780"/>
      <c r="H55" s="2780"/>
      <c r="I55" s="2776"/>
      <c r="J55" s="2776"/>
      <c r="K55" s="2776"/>
      <c r="L55" s="2776"/>
      <c r="M55" s="2780"/>
      <c r="N55" s="2783"/>
      <c r="O55" s="2815"/>
      <c r="P55" s="2797"/>
      <c r="Q55" s="2797"/>
      <c r="R55" s="2797"/>
      <c r="S55" s="2797"/>
      <c r="T55" s="2783"/>
      <c r="U55" s="585"/>
      <c r="V55" s="896" t="s">
        <v>47</v>
      </c>
      <c r="W55" s="852" t="s">
        <v>693</v>
      </c>
      <c r="X55" s="484">
        <v>27</v>
      </c>
      <c r="Y55" s="487" t="s">
        <v>264</v>
      </c>
      <c r="Z55" s="258">
        <v>1.62</v>
      </c>
      <c r="AA55" s="681">
        <f t="shared" si="0"/>
        <v>43.74</v>
      </c>
      <c r="AB55" s="684">
        <f t="shared" si="1"/>
        <v>48.988800000000005</v>
      </c>
      <c r="AC55" s="691"/>
      <c r="AD55" s="630"/>
      <c r="AE55" s="628" t="s">
        <v>52</v>
      </c>
      <c r="AF55" s="628"/>
      <c r="AG55" s="2855"/>
    </row>
    <row r="56" spans="1:33" s="483" customFormat="1" ht="18" customHeight="1" x14ac:dyDescent="0.25">
      <c r="A56" s="2766"/>
      <c r="B56" s="2786"/>
      <c r="C56" s="2789"/>
      <c r="D56" s="2780"/>
      <c r="E56" s="2793"/>
      <c r="F56" s="2780"/>
      <c r="G56" s="2780"/>
      <c r="H56" s="2780"/>
      <c r="I56" s="2776"/>
      <c r="J56" s="2776"/>
      <c r="K56" s="2776"/>
      <c r="L56" s="2776"/>
      <c r="M56" s="2780"/>
      <c r="N56" s="2783"/>
      <c r="O56" s="2815"/>
      <c r="P56" s="2797"/>
      <c r="Q56" s="2797"/>
      <c r="R56" s="2797"/>
      <c r="S56" s="2797"/>
      <c r="T56" s="2783"/>
      <c r="U56" s="592"/>
      <c r="V56" s="896" t="s">
        <v>47</v>
      </c>
      <c r="W56" s="852" t="s">
        <v>694</v>
      </c>
      <c r="X56" s="484">
        <v>2</v>
      </c>
      <c r="Y56" s="487" t="s">
        <v>264</v>
      </c>
      <c r="Z56" s="258">
        <v>2.13</v>
      </c>
      <c r="AA56" s="681">
        <f t="shared" si="0"/>
        <v>4.26</v>
      </c>
      <c r="AB56" s="684">
        <f t="shared" si="1"/>
        <v>4.7711999999999994</v>
      </c>
      <c r="AC56" s="691"/>
      <c r="AD56" s="630"/>
      <c r="AE56" s="628" t="s">
        <v>52</v>
      </c>
      <c r="AF56" s="628"/>
      <c r="AG56" s="2855"/>
    </row>
    <row r="57" spans="1:33" s="483" customFormat="1" ht="18" customHeight="1" x14ac:dyDescent="0.25">
      <c r="A57" s="2766"/>
      <c r="B57" s="2786"/>
      <c r="C57" s="2789"/>
      <c r="D57" s="2780"/>
      <c r="E57" s="2793"/>
      <c r="F57" s="2780"/>
      <c r="G57" s="2780"/>
      <c r="H57" s="2780"/>
      <c r="I57" s="2776"/>
      <c r="J57" s="2776"/>
      <c r="K57" s="2776"/>
      <c r="L57" s="2776"/>
      <c r="M57" s="2780"/>
      <c r="N57" s="2783"/>
      <c r="O57" s="2815"/>
      <c r="P57" s="2797"/>
      <c r="Q57" s="2797"/>
      <c r="R57" s="2797"/>
      <c r="S57" s="2797"/>
      <c r="T57" s="2783"/>
      <c r="U57" s="592"/>
      <c r="V57" s="899" t="s">
        <v>47</v>
      </c>
      <c r="W57" s="852" t="s">
        <v>992</v>
      </c>
      <c r="X57" s="492">
        <v>150</v>
      </c>
      <c r="Y57" s="493" t="s">
        <v>264</v>
      </c>
      <c r="Z57" s="762">
        <v>4.0510000000000002</v>
      </c>
      <c r="AA57" s="681">
        <f t="shared" si="0"/>
        <v>607.65</v>
      </c>
      <c r="AB57" s="684">
        <f t="shared" si="1"/>
        <v>680.56799999999998</v>
      </c>
      <c r="AC57" s="691"/>
      <c r="AD57" s="630"/>
      <c r="AE57" s="628" t="s">
        <v>52</v>
      </c>
      <c r="AF57" s="628"/>
      <c r="AG57" s="2855"/>
    </row>
    <row r="58" spans="1:33" s="483" customFormat="1" ht="18" customHeight="1" x14ac:dyDescent="0.25">
      <c r="A58" s="2766"/>
      <c r="B58" s="2786"/>
      <c r="C58" s="2789"/>
      <c r="D58" s="2780"/>
      <c r="E58" s="2793"/>
      <c r="F58" s="2780"/>
      <c r="G58" s="2780"/>
      <c r="H58" s="2780"/>
      <c r="I58" s="2776"/>
      <c r="J58" s="2776"/>
      <c r="K58" s="2776"/>
      <c r="L58" s="2776"/>
      <c r="M58" s="2780"/>
      <c r="N58" s="2783"/>
      <c r="O58" s="2815"/>
      <c r="P58" s="2797"/>
      <c r="Q58" s="2797"/>
      <c r="R58" s="2797"/>
      <c r="S58" s="2797"/>
      <c r="T58" s="2783"/>
      <c r="U58" s="585"/>
      <c r="V58" s="896" t="s">
        <v>47</v>
      </c>
      <c r="W58" s="852" t="s">
        <v>621</v>
      </c>
      <c r="X58" s="484">
        <v>10</v>
      </c>
      <c r="Y58" s="485" t="s">
        <v>268</v>
      </c>
      <c r="Z58" s="258">
        <v>4.0250000000000004</v>
      </c>
      <c r="AA58" s="681">
        <f t="shared" si="0"/>
        <v>40.25</v>
      </c>
      <c r="AB58" s="684">
        <f t="shared" si="1"/>
        <v>45.08</v>
      </c>
      <c r="AC58" s="691"/>
      <c r="AD58" s="630"/>
      <c r="AE58" s="628" t="s">
        <v>52</v>
      </c>
      <c r="AF58" s="628"/>
      <c r="AG58" s="2855"/>
    </row>
    <row r="59" spans="1:33" s="483" customFormat="1" ht="18" customHeight="1" x14ac:dyDescent="0.25">
      <c r="A59" s="2767"/>
      <c r="B59" s="2786"/>
      <c r="C59" s="2789"/>
      <c r="D59" s="2780"/>
      <c r="E59" s="2793"/>
      <c r="F59" s="2780"/>
      <c r="G59" s="2780"/>
      <c r="H59" s="2780"/>
      <c r="I59" s="2776"/>
      <c r="J59" s="2776"/>
      <c r="K59" s="2776"/>
      <c r="L59" s="2776"/>
      <c r="M59" s="2780"/>
      <c r="N59" s="2783"/>
      <c r="O59" s="2815"/>
      <c r="P59" s="2797"/>
      <c r="Q59" s="2797"/>
      <c r="R59" s="2797"/>
      <c r="S59" s="2797"/>
      <c r="T59" s="2783"/>
      <c r="U59" s="592"/>
      <c r="V59" s="896" t="s">
        <v>47</v>
      </c>
      <c r="W59" s="852" t="s">
        <v>276</v>
      </c>
      <c r="X59" s="484">
        <v>6</v>
      </c>
      <c r="Y59" s="487" t="s">
        <v>264</v>
      </c>
      <c r="Z59" s="258">
        <v>4</v>
      </c>
      <c r="AA59" s="681">
        <f t="shared" si="0"/>
        <v>24</v>
      </c>
      <c r="AB59" s="684">
        <f t="shared" si="1"/>
        <v>26.88</v>
      </c>
      <c r="AC59" s="691"/>
      <c r="AD59" s="630"/>
      <c r="AE59" s="628" t="s">
        <v>52</v>
      </c>
      <c r="AF59" s="628"/>
      <c r="AG59" s="2855"/>
    </row>
    <row r="60" spans="1:33" s="483" customFormat="1" ht="18" customHeight="1" x14ac:dyDescent="0.25">
      <c r="A60" s="2765" t="s">
        <v>43</v>
      </c>
      <c r="B60" s="2786"/>
      <c r="C60" s="2789"/>
      <c r="D60" s="2780"/>
      <c r="E60" s="2793"/>
      <c r="F60" s="2780"/>
      <c r="G60" s="2780"/>
      <c r="H60" s="2780"/>
      <c r="I60" s="2776"/>
      <c r="J60" s="2776"/>
      <c r="K60" s="2776"/>
      <c r="L60" s="2776"/>
      <c r="M60" s="2780"/>
      <c r="N60" s="2783"/>
      <c r="O60" s="2815"/>
      <c r="P60" s="2797"/>
      <c r="Q60" s="2797"/>
      <c r="R60" s="2797"/>
      <c r="S60" s="2797"/>
      <c r="T60" s="2783"/>
      <c r="U60" s="592"/>
      <c r="V60" s="896" t="s">
        <v>47</v>
      </c>
      <c r="W60" s="852" t="s">
        <v>277</v>
      </c>
      <c r="X60" s="484">
        <v>15</v>
      </c>
      <c r="Y60" s="487" t="s">
        <v>264</v>
      </c>
      <c r="Z60" s="258">
        <v>3.36</v>
      </c>
      <c r="AA60" s="681">
        <f t="shared" si="0"/>
        <v>50.4</v>
      </c>
      <c r="AB60" s="684">
        <f t="shared" si="1"/>
        <v>56.448</v>
      </c>
      <c r="AC60" s="691"/>
      <c r="AD60" s="630"/>
      <c r="AE60" s="628" t="s">
        <v>52</v>
      </c>
      <c r="AF60" s="628"/>
      <c r="AG60" s="2855"/>
    </row>
    <row r="61" spans="1:33" s="483" customFormat="1" ht="18" customHeight="1" x14ac:dyDescent="0.25">
      <c r="A61" s="2766"/>
      <c r="B61" s="2786"/>
      <c r="C61" s="2789"/>
      <c r="D61" s="2780"/>
      <c r="E61" s="2793"/>
      <c r="F61" s="2780"/>
      <c r="G61" s="2780"/>
      <c r="H61" s="2780"/>
      <c r="I61" s="2776"/>
      <c r="J61" s="2776"/>
      <c r="K61" s="2776"/>
      <c r="L61" s="2776"/>
      <c r="M61" s="2780"/>
      <c r="N61" s="2783"/>
      <c r="O61" s="2815"/>
      <c r="P61" s="2797"/>
      <c r="Q61" s="2797"/>
      <c r="R61" s="2797"/>
      <c r="S61" s="2797"/>
      <c r="T61" s="2783"/>
      <c r="U61" s="585"/>
      <c r="V61" s="896" t="s">
        <v>47</v>
      </c>
      <c r="W61" s="852" t="s">
        <v>968</v>
      </c>
      <c r="X61" s="484">
        <v>15</v>
      </c>
      <c r="Y61" s="485" t="s">
        <v>264</v>
      </c>
      <c r="Z61" s="258">
        <v>11</v>
      </c>
      <c r="AA61" s="681">
        <f t="shared" si="0"/>
        <v>165</v>
      </c>
      <c r="AB61" s="684">
        <f t="shared" si="1"/>
        <v>184.8</v>
      </c>
      <c r="AC61" s="691"/>
      <c r="AD61" s="630"/>
      <c r="AE61" s="628" t="s">
        <v>52</v>
      </c>
      <c r="AF61" s="628"/>
      <c r="AG61" s="2855"/>
    </row>
    <row r="62" spans="1:33" s="483" customFormat="1" ht="18" customHeight="1" x14ac:dyDescent="0.25">
      <c r="A62" s="2766"/>
      <c r="B62" s="2786"/>
      <c r="C62" s="2789"/>
      <c r="D62" s="2780"/>
      <c r="E62" s="2793"/>
      <c r="F62" s="2780"/>
      <c r="G62" s="2780"/>
      <c r="H62" s="2780"/>
      <c r="I62" s="2776"/>
      <c r="J62" s="2776"/>
      <c r="K62" s="2776"/>
      <c r="L62" s="2776"/>
      <c r="M62" s="2780"/>
      <c r="N62" s="2783"/>
      <c r="O62" s="2815"/>
      <c r="P62" s="2797"/>
      <c r="Q62" s="2797"/>
      <c r="R62" s="2797"/>
      <c r="S62" s="2797"/>
      <c r="T62" s="2783"/>
      <c r="U62" s="592"/>
      <c r="V62" s="900" t="s">
        <v>47</v>
      </c>
      <c r="W62" s="852" t="s">
        <v>993</v>
      </c>
      <c r="X62" s="484">
        <v>40</v>
      </c>
      <c r="Y62" s="485" t="s">
        <v>264</v>
      </c>
      <c r="Z62" s="258">
        <v>4.4817999999999998</v>
      </c>
      <c r="AA62" s="681">
        <f t="shared" si="0"/>
        <v>179.27199999999999</v>
      </c>
      <c r="AB62" s="684">
        <f t="shared" si="1"/>
        <v>200.78464</v>
      </c>
      <c r="AC62" s="691"/>
      <c r="AD62" s="630"/>
      <c r="AE62" s="628" t="s">
        <v>52</v>
      </c>
      <c r="AF62" s="628"/>
      <c r="AG62" s="2855"/>
    </row>
    <row r="63" spans="1:33" s="483" customFormat="1" ht="18" customHeight="1" x14ac:dyDescent="0.25">
      <c r="A63" s="2766"/>
      <c r="B63" s="2786"/>
      <c r="C63" s="2789"/>
      <c r="D63" s="2780"/>
      <c r="E63" s="2793"/>
      <c r="F63" s="2780"/>
      <c r="G63" s="2780"/>
      <c r="H63" s="2780"/>
      <c r="I63" s="2776"/>
      <c r="J63" s="2776"/>
      <c r="K63" s="2776"/>
      <c r="L63" s="2776"/>
      <c r="M63" s="2780"/>
      <c r="N63" s="2783"/>
      <c r="O63" s="2815"/>
      <c r="P63" s="2797"/>
      <c r="Q63" s="2797"/>
      <c r="R63" s="2797"/>
      <c r="S63" s="2797"/>
      <c r="T63" s="2783"/>
      <c r="U63" s="593" t="s">
        <v>64</v>
      </c>
      <c r="V63" s="900"/>
      <c r="W63" s="853" t="s">
        <v>105</v>
      </c>
      <c r="X63" s="484"/>
      <c r="Y63" s="485"/>
      <c r="Z63" s="258"/>
      <c r="AA63" s="681"/>
      <c r="AB63" s="684"/>
      <c r="AC63" s="691">
        <f>SUM(AB64:AB65)</f>
        <v>37.575600000000001</v>
      </c>
      <c r="AD63" s="630"/>
      <c r="AE63" s="628"/>
      <c r="AF63" s="628"/>
      <c r="AG63" s="2855"/>
    </row>
    <row r="64" spans="1:33" s="483" customFormat="1" ht="18" customHeight="1" x14ac:dyDescent="0.25">
      <c r="A64" s="2766"/>
      <c r="B64" s="2786"/>
      <c r="C64" s="2789"/>
      <c r="D64" s="2780"/>
      <c r="E64" s="2793"/>
      <c r="F64" s="2780"/>
      <c r="G64" s="2780"/>
      <c r="H64" s="2780"/>
      <c r="I64" s="2776"/>
      <c r="J64" s="2776"/>
      <c r="K64" s="2776"/>
      <c r="L64" s="2776"/>
      <c r="M64" s="2780"/>
      <c r="N64" s="2783"/>
      <c r="O64" s="2815"/>
      <c r="P64" s="2797"/>
      <c r="Q64" s="2797"/>
      <c r="R64" s="2797"/>
      <c r="S64" s="2797"/>
      <c r="T64" s="2783"/>
      <c r="U64" s="592"/>
      <c r="V64" s="896" t="s">
        <v>47</v>
      </c>
      <c r="W64" s="852" t="s">
        <v>685</v>
      </c>
      <c r="X64" s="484">
        <v>10</v>
      </c>
      <c r="Y64" s="487" t="s">
        <v>264</v>
      </c>
      <c r="Z64" s="756">
        <v>3.2557999999999998</v>
      </c>
      <c r="AA64" s="681">
        <f>+X64*Z64</f>
        <v>32.558</v>
      </c>
      <c r="AB64" s="682">
        <f>+AA64</f>
        <v>32.558</v>
      </c>
      <c r="AC64" s="691"/>
      <c r="AD64" s="630"/>
      <c r="AE64" s="628" t="s">
        <v>52</v>
      </c>
      <c r="AF64" s="628"/>
      <c r="AG64" s="2855"/>
    </row>
    <row r="65" spans="1:33" s="483" customFormat="1" ht="18" customHeight="1" x14ac:dyDescent="0.25">
      <c r="A65" s="2766"/>
      <c r="B65" s="2786"/>
      <c r="C65" s="2789"/>
      <c r="D65" s="2780"/>
      <c r="E65" s="2793"/>
      <c r="F65" s="2780"/>
      <c r="G65" s="2780"/>
      <c r="H65" s="2780"/>
      <c r="I65" s="2776"/>
      <c r="J65" s="2776"/>
      <c r="K65" s="2776"/>
      <c r="L65" s="2776"/>
      <c r="M65" s="2780"/>
      <c r="N65" s="2783"/>
      <c r="O65" s="2815"/>
      <c r="P65" s="2797"/>
      <c r="Q65" s="2797"/>
      <c r="R65" s="2797"/>
      <c r="S65" s="2797"/>
      <c r="T65" s="2783"/>
      <c r="U65" s="585"/>
      <c r="V65" s="896" t="s">
        <v>47</v>
      </c>
      <c r="W65" s="852" t="s">
        <v>690</v>
      </c>
      <c r="X65" s="484">
        <v>2</v>
      </c>
      <c r="Y65" s="487" t="s">
        <v>264</v>
      </c>
      <c r="Z65" s="258">
        <v>2.2400000000000002</v>
      </c>
      <c r="AA65" s="681">
        <f>+X65*Z65</f>
        <v>4.4800000000000004</v>
      </c>
      <c r="AB65" s="684">
        <f>+AA65*0.12+AA65</f>
        <v>5.0176000000000007</v>
      </c>
      <c r="AC65" s="691"/>
      <c r="AD65" s="630"/>
      <c r="AE65" s="628" t="s">
        <v>52</v>
      </c>
      <c r="AF65" s="628"/>
      <c r="AG65" s="2855"/>
    </row>
    <row r="66" spans="1:33" s="483" customFormat="1" ht="55.5" customHeight="1" x14ac:dyDescent="0.25">
      <c r="A66" s="2766"/>
      <c r="B66" s="2786"/>
      <c r="C66" s="2789"/>
      <c r="D66" s="2780"/>
      <c r="E66" s="2793"/>
      <c r="F66" s="2780"/>
      <c r="G66" s="2780"/>
      <c r="H66" s="2780"/>
      <c r="I66" s="2776"/>
      <c r="J66" s="2776"/>
      <c r="K66" s="2776"/>
      <c r="L66" s="2776"/>
      <c r="M66" s="2780"/>
      <c r="N66" s="2783"/>
      <c r="O66" s="2815"/>
      <c r="P66" s="2797"/>
      <c r="Q66" s="2797"/>
      <c r="R66" s="2797"/>
      <c r="S66" s="2797"/>
      <c r="T66" s="2783"/>
      <c r="U66" s="987" t="s">
        <v>1170</v>
      </c>
      <c r="V66" s="900"/>
      <c r="W66" s="988" t="s">
        <v>367</v>
      </c>
      <c r="X66" s="484"/>
      <c r="Y66" s="485"/>
      <c r="Z66" s="258"/>
      <c r="AA66" s="681"/>
      <c r="AB66" s="684"/>
      <c r="AC66" s="989">
        <v>6000</v>
      </c>
      <c r="AD66" s="630"/>
      <c r="AE66" s="628" t="s">
        <v>52</v>
      </c>
      <c r="AF66" s="628"/>
      <c r="AG66" s="2855"/>
    </row>
    <row r="67" spans="1:33" s="483" customFormat="1" ht="55.5" customHeight="1" x14ac:dyDescent="0.25">
      <c r="A67" s="2766"/>
      <c r="B67" s="2786"/>
      <c r="C67" s="2789"/>
      <c r="D67" s="2780"/>
      <c r="E67" s="2793"/>
      <c r="F67" s="2780"/>
      <c r="G67" s="2780"/>
      <c r="H67" s="2780"/>
      <c r="I67" s="2776"/>
      <c r="J67" s="2776"/>
      <c r="K67" s="2776"/>
      <c r="L67" s="2776"/>
      <c r="M67" s="2780"/>
      <c r="N67" s="2783"/>
      <c r="O67" s="2815"/>
      <c r="P67" s="2797"/>
      <c r="Q67" s="2797"/>
      <c r="R67" s="2797"/>
      <c r="S67" s="2797"/>
      <c r="T67" s="2783"/>
      <c r="U67" s="590" t="s">
        <v>919</v>
      </c>
      <c r="V67" s="900"/>
      <c r="W67" s="853" t="s">
        <v>367</v>
      </c>
      <c r="X67" s="484"/>
      <c r="Y67" s="485"/>
      <c r="Z67" s="258"/>
      <c r="AA67" s="681"/>
      <c r="AB67" s="684"/>
      <c r="AC67" s="691">
        <f>SUM(AB68:AB83)</f>
        <v>0</v>
      </c>
      <c r="AD67" s="630"/>
      <c r="AE67" s="628"/>
      <c r="AF67" s="628"/>
      <c r="AG67" s="2855"/>
    </row>
    <row r="68" spans="1:33" s="483" customFormat="1" ht="18" customHeight="1" x14ac:dyDescent="0.25">
      <c r="A68" s="2766"/>
      <c r="B68" s="2786"/>
      <c r="C68" s="2789"/>
      <c r="D68" s="2780"/>
      <c r="E68" s="2793"/>
      <c r="F68" s="2780"/>
      <c r="G68" s="2780"/>
      <c r="H68" s="2780"/>
      <c r="I68" s="2776"/>
      <c r="J68" s="2776"/>
      <c r="K68" s="2776"/>
      <c r="L68" s="2776"/>
      <c r="M68" s="2780"/>
      <c r="N68" s="2783"/>
      <c r="O68" s="2815"/>
      <c r="P68" s="2797"/>
      <c r="Q68" s="2797"/>
      <c r="R68" s="2797"/>
      <c r="S68" s="2797"/>
      <c r="T68" s="2783"/>
      <c r="U68" s="585"/>
      <c r="V68" s="900" t="s">
        <v>47</v>
      </c>
      <c r="W68" s="852" t="s">
        <v>695</v>
      </c>
      <c r="X68" s="484">
        <v>0</v>
      </c>
      <c r="Y68" s="487" t="s">
        <v>264</v>
      </c>
      <c r="Z68" s="258">
        <v>3.5</v>
      </c>
      <c r="AA68" s="681">
        <f t="shared" ref="AA68:AA79" si="2">+X68*Z68</f>
        <v>0</v>
      </c>
      <c r="AB68" s="684">
        <f t="shared" ref="AB68:AB79" si="3">+AA68*0.12+AA68</f>
        <v>0</v>
      </c>
      <c r="AC68" s="691"/>
      <c r="AD68" s="632"/>
      <c r="AE68" s="628"/>
      <c r="AF68" s="628"/>
      <c r="AG68" s="2855"/>
    </row>
    <row r="69" spans="1:33" s="483" customFormat="1" ht="18" customHeight="1" x14ac:dyDescent="0.25">
      <c r="A69" s="2766"/>
      <c r="B69" s="2786"/>
      <c r="C69" s="2789"/>
      <c r="D69" s="2780"/>
      <c r="E69" s="2793"/>
      <c r="F69" s="2780"/>
      <c r="G69" s="2780"/>
      <c r="H69" s="2780"/>
      <c r="I69" s="2776"/>
      <c r="J69" s="2776"/>
      <c r="K69" s="2776"/>
      <c r="L69" s="2776"/>
      <c r="M69" s="2780"/>
      <c r="N69" s="2783"/>
      <c r="O69" s="2815"/>
      <c r="P69" s="2797"/>
      <c r="Q69" s="2797"/>
      <c r="R69" s="2797"/>
      <c r="S69" s="2797"/>
      <c r="T69" s="2783"/>
      <c r="U69" s="592"/>
      <c r="V69" s="900" t="s">
        <v>47</v>
      </c>
      <c r="W69" s="852" t="s">
        <v>696</v>
      </c>
      <c r="X69" s="484">
        <v>0</v>
      </c>
      <c r="Y69" s="487" t="s">
        <v>264</v>
      </c>
      <c r="Z69" s="258">
        <v>7.2</v>
      </c>
      <c r="AA69" s="681">
        <f t="shared" si="2"/>
        <v>0</v>
      </c>
      <c r="AB69" s="684">
        <f t="shared" si="3"/>
        <v>0</v>
      </c>
      <c r="AC69" s="691"/>
      <c r="AD69" s="630"/>
      <c r="AE69" s="628"/>
      <c r="AF69" s="628"/>
      <c r="AG69" s="2855"/>
    </row>
    <row r="70" spans="1:33" s="483" customFormat="1" ht="18" customHeight="1" x14ac:dyDescent="0.25">
      <c r="A70" s="2766"/>
      <c r="B70" s="2786"/>
      <c r="C70" s="2789"/>
      <c r="D70" s="2780"/>
      <c r="E70" s="2793"/>
      <c r="F70" s="2780"/>
      <c r="G70" s="2780"/>
      <c r="H70" s="2780"/>
      <c r="I70" s="2776"/>
      <c r="J70" s="2776"/>
      <c r="K70" s="2776"/>
      <c r="L70" s="2776"/>
      <c r="M70" s="2780"/>
      <c r="N70" s="2783"/>
      <c r="O70" s="2815"/>
      <c r="P70" s="2797"/>
      <c r="Q70" s="2797"/>
      <c r="R70" s="2797"/>
      <c r="S70" s="2797"/>
      <c r="T70" s="2783"/>
      <c r="U70" s="585"/>
      <c r="V70" s="900" t="s">
        <v>47</v>
      </c>
      <c r="W70" s="852" t="s">
        <v>1117</v>
      </c>
      <c r="X70" s="484">
        <v>0</v>
      </c>
      <c r="Y70" s="487" t="s">
        <v>264</v>
      </c>
      <c r="Z70" s="258">
        <v>1.6</v>
      </c>
      <c r="AA70" s="681">
        <f t="shared" si="2"/>
        <v>0</v>
      </c>
      <c r="AB70" s="684">
        <f t="shared" si="3"/>
        <v>0</v>
      </c>
      <c r="AC70" s="691"/>
      <c r="AD70" s="630"/>
      <c r="AE70" s="628"/>
      <c r="AF70" s="628"/>
      <c r="AG70" s="2855"/>
    </row>
    <row r="71" spans="1:33" s="483" customFormat="1" ht="18" customHeight="1" x14ac:dyDescent="0.25">
      <c r="A71" s="2766"/>
      <c r="B71" s="2786"/>
      <c r="C71" s="2789"/>
      <c r="D71" s="2780"/>
      <c r="E71" s="2793"/>
      <c r="F71" s="2780"/>
      <c r="G71" s="2780"/>
      <c r="H71" s="2780"/>
      <c r="I71" s="2776"/>
      <c r="J71" s="2776"/>
      <c r="K71" s="2776"/>
      <c r="L71" s="2776"/>
      <c r="M71" s="2780"/>
      <c r="N71" s="2783"/>
      <c r="O71" s="2815"/>
      <c r="P71" s="2797"/>
      <c r="Q71" s="2797"/>
      <c r="R71" s="2797"/>
      <c r="S71" s="2797"/>
      <c r="T71" s="2783"/>
      <c r="U71" s="592"/>
      <c r="V71" s="900" t="s">
        <v>47</v>
      </c>
      <c r="W71" s="852" t="s">
        <v>697</v>
      </c>
      <c r="X71" s="484">
        <v>0</v>
      </c>
      <c r="Y71" s="487" t="s">
        <v>264</v>
      </c>
      <c r="Z71" s="258">
        <v>11</v>
      </c>
      <c r="AA71" s="681">
        <f t="shared" si="2"/>
        <v>0</v>
      </c>
      <c r="AB71" s="684">
        <f t="shared" si="3"/>
        <v>0</v>
      </c>
      <c r="AC71" s="691"/>
      <c r="AD71" s="630"/>
      <c r="AE71" s="628"/>
      <c r="AF71" s="628"/>
      <c r="AG71" s="2855"/>
    </row>
    <row r="72" spans="1:33" s="483" customFormat="1" ht="18" customHeight="1" x14ac:dyDescent="0.25">
      <c r="A72" s="2766"/>
      <c r="B72" s="2786"/>
      <c r="C72" s="2789"/>
      <c r="D72" s="2780"/>
      <c r="E72" s="2793"/>
      <c r="F72" s="2780"/>
      <c r="G72" s="2780"/>
      <c r="H72" s="2780"/>
      <c r="I72" s="2776"/>
      <c r="J72" s="2776"/>
      <c r="K72" s="2776"/>
      <c r="L72" s="2776"/>
      <c r="M72" s="2780"/>
      <c r="N72" s="2783"/>
      <c r="O72" s="2815"/>
      <c r="P72" s="2797"/>
      <c r="Q72" s="2797"/>
      <c r="R72" s="2797"/>
      <c r="S72" s="2797"/>
      <c r="T72" s="2783"/>
      <c r="U72" s="585"/>
      <c r="V72" s="900" t="s">
        <v>47</v>
      </c>
      <c r="W72" s="852" t="s">
        <v>699</v>
      </c>
      <c r="X72" s="484">
        <v>0</v>
      </c>
      <c r="Y72" s="487" t="s">
        <v>264</v>
      </c>
      <c r="Z72" s="258">
        <v>78</v>
      </c>
      <c r="AA72" s="681">
        <f t="shared" si="2"/>
        <v>0</v>
      </c>
      <c r="AB72" s="684">
        <f t="shared" si="3"/>
        <v>0</v>
      </c>
      <c r="AC72" s="691"/>
      <c r="AD72" s="630"/>
      <c r="AE72" s="628"/>
      <c r="AF72" s="628"/>
      <c r="AG72" s="2855"/>
    </row>
    <row r="73" spans="1:33" s="483" customFormat="1" ht="18" customHeight="1" x14ac:dyDescent="0.25">
      <c r="A73" s="2766"/>
      <c r="B73" s="2786"/>
      <c r="C73" s="2789"/>
      <c r="D73" s="2780"/>
      <c r="E73" s="2793"/>
      <c r="F73" s="2780"/>
      <c r="G73" s="2780"/>
      <c r="H73" s="2780"/>
      <c r="I73" s="2776"/>
      <c r="J73" s="2776"/>
      <c r="K73" s="2776"/>
      <c r="L73" s="2776"/>
      <c r="M73" s="2780"/>
      <c r="N73" s="2783"/>
      <c r="O73" s="2815"/>
      <c r="P73" s="2797"/>
      <c r="Q73" s="2797"/>
      <c r="R73" s="2797"/>
      <c r="S73" s="2797"/>
      <c r="T73" s="2783"/>
      <c r="U73" s="592"/>
      <c r="V73" s="900" t="s">
        <v>47</v>
      </c>
      <c r="W73" s="852" t="s">
        <v>698</v>
      </c>
      <c r="X73" s="484">
        <v>0</v>
      </c>
      <c r="Y73" s="487" t="s">
        <v>264</v>
      </c>
      <c r="Z73" s="258">
        <v>64</v>
      </c>
      <c r="AA73" s="681">
        <f t="shared" si="2"/>
        <v>0</v>
      </c>
      <c r="AB73" s="684">
        <f t="shared" si="3"/>
        <v>0</v>
      </c>
      <c r="AC73" s="691"/>
      <c r="AD73" s="630"/>
      <c r="AE73" s="628"/>
      <c r="AF73" s="628"/>
      <c r="AG73" s="2855"/>
    </row>
    <row r="74" spans="1:33" s="483" customFormat="1" ht="18" customHeight="1" x14ac:dyDescent="0.25">
      <c r="A74" s="2766"/>
      <c r="B74" s="2786"/>
      <c r="C74" s="2789"/>
      <c r="D74" s="2780"/>
      <c r="E74" s="2793"/>
      <c r="F74" s="2780"/>
      <c r="G74" s="2780"/>
      <c r="H74" s="2780"/>
      <c r="I74" s="2776"/>
      <c r="J74" s="2776"/>
      <c r="K74" s="2776"/>
      <c r="L74" s="2776"/>
      <c r="M74" s="2780"/>
      <c r="N74" s="2783"/>
      <c r="O74" s="2815"/>
      <c r="P74" s="2797"/>
      <c r="Q74" s="2797"/>
      <c r="R74" s="2797"/>
      <c r="S74" s="2797"/>
      <c r="T74" s="2783"/>
      <c r="U74" s="585"/>
      <c r="V74" s="900" t="s">
        <v>47</v>
      </c>
      <c r="W74" s="852" t="s">
        <v>278</v>
      </c>
      <c r="X74" s="484">
        <v>0</v>
      </c>
      <c r="Y74" s="487" t="s">
        <v>264</v>
      </c>
      <c r="Z74" s="258">
        <v>3.6</v>
      </c>
      <c r="AA74" s="681">
        <f t="shared" si="2"/>
        <v>0</v>
      </c>
      <c r="AB74" s="684">
        <f t="shared" si="3"/>
        <v>0</v>
      </c>
      <c r="AC74" s="691"/>
      <c r="AD74" s="630"/>
      <c r="AE74" s="628"/>
      <c r="AF74" s="628"/>
      <c r="AG74" s="2855"/>
    </row>
    <row r="75" spans="1:33" s="483" customFormat="1" ht="18" customHeight="1" x14ac:dyDescent="0.25">
      <c r="A75" s="2766"/>
      <c r="B75" s="2786"/>
      <c r="C75" s="2789"/>
      <c r="D75" s="2780"/>
      <c r="E75" s="2793"/>
      <c r="F75" s="2780"/>
      <c r="G75" s="2780"/>
      <c r="H75" s="2780"/>
      <c r="I75" s="2776"/>
      <c r="J75" s="2776"/>
      <c r="K75" s="2776"/>
      <c r="L75" s="2776"/>
      <c r="M75" s="2780"/>
      <c r="N75" s="2783"/>
      <c r="O75" s="2815"/>
      <c r="P75" s="2797"/>
      <c r="Q75" s="2797"/>
      <c r="R75" s="2797"/>
      <c r="S75" s="2797"/>
      <c r="T75" s="2783"/>
      <c r="U75" s="592"/>
      <c r="V75" s="900" t="s">
        <v>47</v>
      </c>
      <c r="W75" s="852" t="s">
        <v>279</v>
      </c>
      <c r="X75" s="484">
        <v>0</v>
      </c>
      <c r="Y75" s="487" t="s">
        <v>264</v>
      </c>
      <c r="Z75" s="258">
        <v>3.6</v>
      </c>
      <c r="AA75" s="681">
        <f t="shared" si="2"/>
        <v>0</v>
      </c>
      <c r="AB75" s="684">
        <f t="shared" si="3"/>
        <v>0</v>
      </c>
      <c r="AC75" s="691"/>
      <c r="AD75" s="630"/>
      <c r="AE75" s="628"/>
      <c r="AF75" s="628"/>
      <c r="AG75" s="2855"/>
    </row>
    <row r="76" spans="1:33" s="483" customFormat="1" ht="18" customHeight="1" x14ac:dyDescent="0.25">
      <c r="A76" s="2766"/>
      <c r="B76" s="2786"/>
      <c r="C76" s="2789"/>
      <c r="D76" s="2780"/>
      <c r="E76" s="2793"/>
      <c r="F76" s="2780"/>
      <c r="G76" s="2780"/>
      <c r="H76" s="2780"/>
      <c r="I76" s="2776"/>
      <c r="J76" s="2776"/>
      <c r="K76" s="2776"/>
      <c r="L76" s="2776"/>
      <c r="M76" s="2780"/>
      <c r="N76" s="2783"/>
      <c r="O76" s="2815"/>
      <c r="P76" s="2797"/>
      <c r="Q76" s="2797"/>
      <c r="R76" s="2797"/>
      <c r="S76" s="2797"/>
      <c r="T76" s="2783"/>
      <c r="U76" s="585"/>
      <c r="V76" s="900" t="s">
        <v>47</v>
      </c>
      <c r="W76" s="852" t="s">
        <v>700</v>
      </c>
      <c r="X76" s="484">
        <v>0</v>
      </c>
      <c r="Y76" s="487" t="s">
        <v>264</v>
      </c>
      <c r="Z76" s="258">
        <v>5</v>
      </c>
      <c r="AA76" s="681">
        <f t="shared" si="2"/>
        <v>0</v>
      </c>
      <c r="AB76" s="684">
        <f t="shared" si="3"/>
        <v>0</v>
      </c>
      <c r="AC76" s="691"/>
      <c r="AD76" s="630"/>
      <c r="AE76" s="628"/>
      <c r="AF76" s="628"/>
      <c r="AG76" s="2855"/>
    </row>
    <row r="77" spans="1:33" s="483" customFormat="1" ht="18" customHeight="1" x14ac:dyDescent="0.25">
      <c r="A77" s="2766"/>
      <c r="B77" s="2786"/>
      <c r="C77" s="2789"/>
      <c r="D77" s="2780"/>
      <c r="E77" s="2793"/>
      <c r="F77" s="2780"/>
      <c r="G77" s="2780"/>
      <c r="H77" s="2780"/>
      <c r="I77" s="2776"/>
      <c r="J77" s="2776"/>
      <c r="K77" s="2776"/>
      <c r="L77" s="2776"/>
      <c r="M77" s="2780"/>
      <c r="N77" s="2783"/>
      <c r="O77" s="2815"/>
      <c r="P77" s="2797"/>
      <c r="Q77" s="2797"/>
      <c r="R77" s="2797"/>
      <c r="S77" s="2797"/>
      <c r="T77" s="2783"/>
      <c r="U77" s="592"/>
      <c r="V77" s="900" t="s">
        <v>47</v>
      </c>
      <c r="W77" s="852" t="s">
        <v>701</v>
      </c>
      <c r="X77" s="484">
        <v>0</v>
      </c>
      <c r="Y77" s="487" t="s">
        <v>264</v>
      </c>
      <c r="Z77" s="258">
        <v>5</v>
      </c>
      <c r="AA77" s="681">
        <f t="shared" si="2"/>
        <v>0</v>
      </c>
      <c r="AB77" s="684">
        <f t="shared" si="3"/>
        <v>0</v>
      </c>
      <c r="AC77" s="691"/>
      <c r="AD77" s="630"/>
      <c r="AE77" s="628"/>
      <c r="AF77" s="628"/>
      <c r="AG77" s="2855"/>
    </row>
    <row r="78" spans="1:33" s="483" customFormat="1" ht="18" customHeight="1" x14ac:dyDescent="0.25">
      <c r="A78" s="2766"/>
      <c r="B78" s="2786"/>
      <c r="C78" s="2789"/>
      <c r="D78" s="2780"/>
      <c r="E78" s="2793"/>
      <c r="F78" s="2780"/>
      <c r="G78" s="2780"/>
      <c r="H78" s="2780"/>
      <c r="I78" s="2776"/>
      <c r="J78" s="2776"/>
      <c r="K78" s="2776"/>
      <c r="L78" s="2776"/>
      <c r="M78" s="2780"/>
      <c r="N78" s="2783"/>
      <c r="O78" s="2815"/>
      <c r="P78" s="2797"/>
      <c r="Q78" s="2797"/>
      <c r="R78" s="2797"/>
      <c r="S78" s="2797"/>
      <c r="T78" s="2783"/>
      <c r="U78" s="585"/>
      <c r="V78" s="900" t="s">
        <v>47</v>
      </c>
      <c r="W78" s="852" t="s">
        <v>969</v>
      </c>
      <c r="X78" s="484">
        <v>0</v>
      </c>
      <c r="Y78" s="485" t="s">
        <v>270</v>
      </c>
      <c r="Z78" s="258">
        <v>82.5</v>
      </c>
      <c r="AA78" s="681">
        <f t="shared" si="2"/>
        <v>0</v>
      </c>
      <c r="AB78" s="684">
        <f t="shared" si="3"/>
        <v>0</v>
      </c>
      <c r="AC78" s="691"/>
      <c r="AD78" s="630"/>
      <c r="AE78" s="628"/>
      <c r="AF78" s="628"/>
      <c r="AG78" s="2855"/>
    </row>
    <row r="79" spans="1:33" s="483" customFormat="1" ht="18" customHeight="1" x14ac:dyDescent="0.25">
      <c r="A79" s="2766"/>
      <c r="B79" s="2786"/>
      <c r="C79" s="2789"/>
      <c r="D79" s="2780"/>
      <c r="E79" s="2793"/>
      <c r="F79" s="2780"/>
      <c r="G79" s="2780"/>
      <c r="H79" s="2780"/>
      <c r="I79" s="2776"/>
      <c r="J79" s="2776"/>
      <c r="K79" s="2776"/>
      <c r="L79" s="2776"/>
      <c r="M79" s="2780"/>
      <c r="N79" s="2783"/>
      <c r="O79" s="2815"/>
      <c r="P79" s="2797"/>
      <c r="Q79" s="2797"/>
      <c r="R79" s="2797"/>
      <c r="S79" s="2797"/>
      <c r="T79" s="2783"/>
      <c r="U79" s="592"/>
      <c r="V79" s="900" t="s">
        <v>47</v>
      </c>
      <c r="W79" s="852" t="s">
        <v>970</v>
      </c>
      <c r="X79" s="484">
        <v>0</v>
      </c>
      <c r="Y79" s="487" t="s">
        <v>264</v>
      </c>
      <c r="Z79" s="258">
        <f>2.9746/1.12</f>
        <v>2.6558928571428568</v>
      </c>
      <c r="AA79" s="681">
        <f t="shared" si="2"/>
        <v>0</v>
      </c>
      <c r="AB79" s="684">
        <f t="shared" si="3"/>
        <v>0</v>
      </c>
      <c r="AC79" s="691"/>
      <c r="AD79" s="630"/>
      <c r="AE79" s="628"/>
      <c r="AF79" s="628"/>
      <c r="AG79" s="2855"/>
    </row>
    <row r="80" spans="1:33" s="483" customFormat="1" ht="18" customHeight="1" x14ac:dyDescent="0.25">
      <c r="A80" s="2766"/>
      <c r="B80" s="2786"/>
      <c r="C80" s="2789"/>
      <c r="D80" s="2780"/>
      <c r="E80" s="2793"/>
      <c r="F80" s="2780"/>
      <c r="G80" s="2780"/>
      <c r="H80" s="2780"/>
      <c r="I80" s="2776"/>
      <c r="J80" s="2776"/>
      <c r="K80" s="2776"/>
      <c r="L80" s="2776"/>
      <c r="M80" s="2780"/>
      <c r="N80" s="2783"/>
      <c r="O80" s="2815"/>
      <c r="P80" s="2797"/>
      <c r="Q80" s="2797"/>
      <c r="R80" s="2797"/>
      <c r="S80" s="2797"/>
      <c r="T80" s="2783"/>
      <c r="U80" s="592"/>
      <c r="V80" s="900" t="s">
        <v>47</v>
      </c>
      <c r="W80" s="859" t="s">
        <v>1118</v>
      </c>
      <c r="X80" s="486">
        <v>0</v>
      </c>
      <c r="Y80" s="487" t="s">
        <v>264</v>
      </c>
      <c r="Z80" s="755">
        <f>74.35/1.12</f>
        <v>66.383928571428555</v>
      </c>
      <c r="AA80" s="681">
        <f>+X80*Z80</f>
        <v>0</v>
      </c>
      <c r="AB80" s="684">
        <f>+AA80*0.12+AA80</f>
        <v>0</v>
      </c>
      <c r="AC80" s="691"/>
      <c r="AD80" s="630"/>
      <c r="AE80" s="628"/>
      <c r="AF80" s="628"/>
      <c r="AG80" s="2855"/>
    </row>
    <row r="81" spans="1:33" s="483" customFormat="1" ht="18" customHeight="1" x14ac:dyDescent="0.25">
      <c r="A81" s="2766"/>
      <c r="B81" s="2786"/>
      <c r="C81" s="2789"/>
      <c r="D81" s="2780"/>
      <c r="E81" s="2793"/>
      <c r="F81" s="2780"/>
      <c r="G81" s="2780"/>
      <c r="H81" s="2780"/>
      <c r="I81" s="2776"/>
      <c r="J81" s="2776"/>
      <c r="K81" s="2776"/>
      <c r="L81" s="2776"/>
      <c r="M81" s="2780"/>
      <c r="N81" s="2783"/>
      <c r="O81" s="2815"/>
      <c r="P81" s="2797"/>
      <c r="Q81" s="2797"/>
      <c r="R81" s="2797"/>
      <c r="S81" s="2797"/>
      <c r="T81" s="2783"/>
      <c r="U81" s="592"/>
      <c r="V81" s="901" t="s">
        <v>47</v>
      </c>
      <c r="W81" s="852" t="s">
        <v>994</v>
      </c>
      <c r="X81" s="486">
        <v>0</v>
      </c>
      <c r="Y81" s="487" t="s">
        <v>264</v>
      </c>
      <c r="Z81" s="755">
        <f>19.97/1.12</f>
        <v>17.830357142857139</v>
      </c>
      <c r="AA81" s="681">
        <f>+X81*Z81</f>
        <v>0</v>
      </c>
      <c r="AB81" s="684">
        <f>+AA81*0.12+AA81</f>
        <v>0</v>
      </c>
      <c r="AC81" s="691"/>
      <c r="AD81" s="630"/>
      <c r="AE81" s="628"/>
      <c r="AF81" s="628"/>
      <c r="AG81" s="2855"/>
    </row>
    <row r="82" spans="1:33" s="483" customFormat="1" ht="18" customHeight="1" x14ac:dyDescent="0.25">
      <c r="A82" s="2766"/>
      <c r="B82" s="2786"/>
      <c r="C82" s="2789"/>
      <c r="D82" s="2780"/>
      <c r="E82" s="2793"/>
      <c r="F82" s="2780"/>
      <c r="G82" s="2780"/>
      <c r="H82" s="2780"/>
      <c r="I82" s="2776"/>
      <c r="J82" s="2776"/>
      <c r="K82" s="2776"/>
      <c r="L82" s="2776"/>
      <c r="M82" s="2780"/>
      <c r="N82" s="2783"/>
      <c r="O82" s="2815"/>
      <c r="P82" s="2797"/>
      <c r="Q82" s="2797"/>
      <c r="R82" s="2797"/>
      <c r="S82" s="2797"/>
      <c r="T82" s="2783"/>
      <c r="U82" s="592"/>
      <c r="V82" s="901" t="s">
        <v>47</v>
      </c>
      <c r="W82" s="852" t="s">
        <v>978</v>
      </c>
      <c r="X82" s="486">
        <v>0</v>
      </c>
      <c r="Y82" s="487" t="s">
        <v>264</v>
      </c>
      <c r="Z82" s="763">
        <v>13.703200000000001</v>
      </c>
      <c r="AA82" s="685">
        <f>+X82*Z82</f>
        <v>0</v>
      </c>
      <c r="AB82" s="686">
        <f>+AA82*0.12+AA82</f>
        <v>0</v>
      </c>
      <c r="AC82" s="691"/>
      <c r="AD82" s="630"/>
      <c r="AE82" s="628"/>
      <c r="AF82" s="628"/>
      <c r="AG82" s="2855"/>
    </row>
    <row r="83" spans="1:33" s="483" customFormat="1" ht="18" customHeight="1" x14ac:dyDescent="0.25">
      <c r="A83" s="2766"/>
      <c r="B83" s="2786"/>
      <c r="C83" s="2789"/>
      <c r="D83" s="2780"/>
      <c r="E83" s="2793"/>
      <c r="F83" s="2780"/>
      <c r="G83" s="2780"/>
      <c r="H83" s="2780"/>
      <c r="I83" s="2776"/>
      <c r="J83" s="2776"/>
      <c r="K83" s="2776"/>
      <c r="L83" s="2776"/>
      <c r="M83" s="2780"/>
      <c r="N83" s="2783"/>
      <c r="O83" s="2815"/>
      <c r="P83" s="2797"/>
      <c r="Q83" s="2797"/>
      <c r="R83" s="2797"/>
      <c r="S83" s="2797"/>
      <c r="T83" s="2783"/>
      <c r="U83" s="592"/>
      <c r="V83" s="901" t="s">
        <v>47</v>
      </c>
      <c r="W83" s="852" t="s">
        <v>977</v>
      </c>
      <c r="X83" s="486">
        <v>0</v>
      </c>
      <c r="Y83" s="487" t="s">
        <v>264</v>
      </c>
      <c r="Z83" s="755">
        <f>5/1.12</f>
        <v>4.4642857142857135</v>
      </c>
      <c r="AA83" s="685">
        <f>+X83*Z83</f>
        <v>0</v>
      </c>
      <c r="AB83" s="686">
        <f>+AA83*0.12+AA83</f>
        <v>0</v>
      </c>
      <c r="AC83" s="691"/>
      <c r="AD83" s="630"/>
      <c r="AE83" s="628"/>
      <c r="AF83" s="628"/>
      <c r="AG83" s="2855"/>
    </row>
    <row r="84" spans="1:33" s="483" customFormat="1" ht="45.75" customHeight="1" x14ac:dyDescent="0.25">
      <c r="A84" s="2766"/>
      <c r="B84" s="2786"/>
      <c r="C84" s="2789"/>
      <c r="D84" s="2780"/>
      <c r="E84" s="2793"/>
      <c r="F84" s="2780"/>
      <c r="G84" s="2780"/>
      <c r="H84" s="2780"/>
      <c r="I84" s="2776"/>
      <c r="J84" s="2776"/>
      <c r="K84" s="2776"/>
      <c r="L84" s="2776"/>
      <c r="M84" s="2780"/>
      <c r="N84" s="2783"/>
      <c r="O84" s="2815"/>
      <c r="P84" s="2797"/>
      <c r="Q84" s="2797"/>
      <c r="R84" s="2797"/>
      <c r="S84" s="2797"/>
      <c r="T84" s="2783"/>
      <c r="U84" s="949" t="s">
        <v>133</v>
      </c>
      <c r="V84" s="901"/>
      <c r="W84" s="853" t="s">
        <v>280</v>
      </c>
      <c r="X84" s="486"/>
      <c r="Y84" s="487"/>
      <c r="Z84" s="755"/>
      <c r="AA84" s="685"/>
      <c r="AB84" s="686"/>
      <c r="AC84" s="691">
        <f>+AB85</f>
        <v>499.99999999999994</v>
      </c>
      <c r="AD84" s="630"/>
      <c r="AE84" s="628"/>
      <c r="AF84" s="628"/>
      <c r="AG84" s="2855"/>
    </row>
    <row r="85" spans="1:33" s="483" customFormat="1" ht="18" customHeight="1" x14ac:dyDescent="0.25">
      <c r="A85" s="2766"/>
      <c r="B85" s="2786"/>
      <c r="C85" s="2789"/>
      <c r="D85" s="2780"/>
      <c r="E85" s="2846"/>
      <c r="F85" s="2841"/>
      <c r="G85" s="2841"/>
      <c r="H85" s="2841"/>
      <c r="I85" s="2843"/>
      <c r="J85" s="2843"/>
      <c r="K85" s="2843"/>
      <c r="L85" s="2843"/>
      <c r="M85" s="2841"/>
      <c r="N85" s="2802"/>
      <c r="O85" s="2838"/>
      <c r="P85" s="2800"/>
      <c r="Q85" s="2800"/>
      <c r="R85" s="2800"/>
      <c r="S85" s="2800"/>
      <c r="T85" s="2802"/>
      <c r="U85" s="591"/>
      <c r="V85" s="902" t="s">
        <v>47</v>
      </c>
      <c r="W85" s="856" t="s">
        <v>1119</v>
      </c>
      <c r="X85" s="489">
        <v>10</v>
      </c>
      <c r="Y85" s="490" t="s">
        <v>264</v>
      </c>
      <c r="Z85" s="263">
        <f>50/1.12</f>
        <v>44.642857142857139</v>
      </c>
      <c r="AA85" s="692">
        <f>+X85*Z85</f>
        <v>446.42857142857139</v>
      </c>
      <c r="AB85" s="693">
        <f>+AA85*0.12+AA85</f>
        <v>499.99999999999994</v>
      </c>
      <c r="AC85" s="694"/>
      <c r="AD85" s="645"/>
      <c r="AE85" s="638" t="s">
        <v>52</v>
      </c>
      <c r="AF85" s="638"/>
      <c r="AG85" s="2856"/>
    </row>
    <row r="86" spans="1:33" s="483" customFormat="1" ht="18" customHeight="1" x14ac:dyDescent="0.25">
      <c r="A86" s="2766"/>
      <c r="B86" s="2806" t="s">
        <v>44</v>
      </c>
      <c r="C86" s="2807" t="s">
        <v>45</v>
      </c>
      <c r="D86" s="2791" t="s">
        <v>87</v>
      </c>
      <c r="E86" s="2835" t="s">
        <v>47</v>
      </c>
      <c r="F86" s="2811" t="s">
        <v>679</v>
      </c>
      <c r="G86" s="2811" t="s">
        <v>136</v>
      </c>
      <c r="H86" s="2811" t="s">
        <v>971</v>
      </c>
      <c r="I86" s="2850">
        <v>2</v>
      </c>
      <c r="J86" s="2850">
        <v>2</v>
      </c>
      <c r="K86" s="2852">
        <v>24</v>
      </c>
      <c r="L86" s="2852">
        <v>24</v>
      </c>
      <c r="M86" s="2811" t="s">
        <v>1033</v>
      </c>
      <c r="N86" s="2825" t="s">
        <v>193</v>
      </c>
      <c r="O86" s="2837">
        <f>+AC86+AC87+AC88+AC89+AC90+AC91+AC96+AC98+AC94+AC95</f>
        <v>87532.44</v>
      </c>
      <c r="P86" s="2839">
        <f>+AC97</f>
        <v>3299.9999999999995</v>
      </c>
      <c r="Q86" s="2839">
        <f>+AC92+AC99+AC100</f>
        <v>18611.003000000001</v>
      </c>
      <c r="R86" s="2839">
        <v>0</v>
      </c>
      <c r="S86" s="2840">
        <f>P86+Q86+R86+O86</f>
        <v>109443.443</v>
      </c>
      <c r="T86" s="2825" t="s">
        <v>1110</v>
      </c>
      <c r="U86" s="590" t="s">
        <v>50</v>
      </c>
      <c r="V86" s="811" t="s">
        <v>47</v>
      </c>
      <c r="W86" s="857" t="s">
        <v>51</v>
      </c>
      <c r="X86" s="491">
        <v>1</v>
      </c>
      <c r="Y86" s="496"/>
      <c r="Z86" s="764">
        <v>4200</v>
      </c>
      <c r="AA86" s="701">
        <f t="shared" ref="AA86:AA91" si="4">+X86*Z86</f>
        <v>4200</v>
      </c>
      <c r="AB86" s="679">
        <f t="shared" ref="AB86:AC91" si="5">+AA86</f>
        <v>4200</v>
      </c>
      <c r="AC86" s="696">
        <f t="shared" si="5"/>
        <v>4200</v>
      </c>
      <c r="AD86" s="646"/>
      <c r="AE86" s="637" t="s">
        <v>52</v>
      </c>
      <c r="AF86" s="637"/>
      <c r="AG86" s="2853"/>
    </row>
    <row r="87" spans="1:33" s="483" customFormat="1" ht="18" customHeight="1" x14ac:dyDescent="0.25">
      <c r="A87" s="2766"/>
      <c r="B87" s="2786"/>
      <c r="C87" s="2789"/>
      <c r="D87" s="2780"/>
      <c r="E87" s="2793"/>
      <c r="F87" s="2780"/>
      <c r="G87" s="2780"/>
      <c r="H87" s="2780"/>
      <c r="I87" s="2776"/>
      <c r="J87" s="2776"/>
      <c r="K87" s="2776"/>
      <c r="L87" s="2776"/>
      <c r="M87" s="2780"/>
      <c r="N87" s="2783"/>
      <c r="O87" s="2815"/>
      <c r="P87" s="2797"/>
      <c r="Q87" s="2797"/>
      <c r="R87" s="2797"/>
      <c r="S87" s="2797"/>
      <c r="T87" s="2783"/>
      <c r="U87" s="590" t="s">
        <v>53</v>
      </c>
      <c r="V87" s="811" t="s">
        <v>47</v>
      </c>
      <c r="W87" s="853" t="s">
        <v>54</v>
      </c>
      <c r="X87" s="484">
        <v>1</v>
      </c>
      <c r="Y87" s="485"/>
      <c r="Z87" s="990">
        <f>35800-6000</f>
        <v>29800</v>
      </c>
      <c r="AA87" s="681">
        <f t="shared" si="4"/>
        <v>29800</v>
      </c>
      <c r="AB87" s="684">
        <f t="shared" si="5"/>
        <v>29800</v>
      </c>
      <c r="AC87" s="691">
        <f t="shared" si="5"/>
        <v>29800</v>
      </c>
      <c r="AD87" s="627"/>
      <c r="AE87" s="628" t="s">
        <v>52</v>
      </c>
      <c r="AF87" s="628"/>
      <c r="AG87" s="2804"/>
    </row>
    <row r="88" spans="1:33" s="483" customFormat="1" ht="18" customHeight="1" x14ac:dyDescent="0.25">
      <c r="A88" s="2766"/>
      <c r="B88" s="2786"/>
      <c r="C88" s="2789"/>
      <c r="D88" s="2780"/>
      <c r="E88" s="2793"/>
      <c r="F88" s="2780"/>
      <c r="G88" s="2780"/>
      <c r="H88" s="2780"/>
      <c r="I88" s="2776"/>
      <c r="J88" s="2776"/>
      <c r="K88" s="2776"/>
      <c r="L88" s="2776"/>
      <c r="M88" s="2780"/>
      <c r="N88" s="2783"/>
      <c r="O88" s="2815"/>
      <c r="P88" s="2797"/>
      <c r="Q88" s="2797"/>
      <c r="R88" s="2797"/>
      <c r="S88" s="2797"/>
      <c r="T88" s="2783"/>
      <c r="U88" s="590" t="s">
        <v>55</v>
      </c>
      <c r="V88" s="811" t="s">
        <v>47</v>
      </c>
      <c r="W88" s="853" t="s">
        <v>56</v>
      </c>
      <c r="X88" s="484">
        <v>1</v>
      </c>
      <c r="Y88" s="485"/>
      <c r="Z88" s="258">
        <v>320</v>
      </c>
      <c r="AA88" s="681">
        <f t="shared" si="4"/>
        <v>320</v>
      </c>
      <c r="AB88" s="682">
        <f t="shared" si="5"/>
        <v>320</v>
      </c>
      <c r="AC88" s="691">
        <f t="shared" si="5"/>
        <v>320</v>
      </c>
      <c r="AD88" s="627"/>
      <c r="AE88" s="628" t="s">
        <v>52</v>
      </c>
      <c r="AF88" s="628"/>
      <c r="AG88" s="2804"/>
    </row>
    <row r="89" spans="1:33" s="483" customFormat="1" ht="18" customHeight="1" x14ac:dyDescent="0.25">
      <c r="A89" s="2767"/>
      <c r="B89" s="2786"/>
      <c r="C89" s="2789"/>
      <c r="D89" s="2780"/>
      <c r="E89" s="2793"/>
      <c r="F89" s="2780"/>
      <c r="G89" s="2780"/>
      <c r="H89" s="2780"/>
      <c r="I89" s="2776"/>
      <c r="J89" s="2776"/>
      <c r="K89" s="2776"/>
      <c r="L89" s="2776"/>
      <c r="M89" s="2780"/>
      <c r="N89" s="2783"/>
      <c r="O89" s="2815"/>
      <c r="P89" s="2797"/>
      <c r="Q89" s="2797"/>
      <c r="R89" s="2797"/>
      <c r="S89" s="2797"/>
      <c r="T89" s="2783"/>
      <c r="U89" s="590" t="s">
        <v>59</v>
      </c>
      <c r="V89" s="811" t="s">
        <v>47</v>
      </c>
      <c r="W89" s="853" t="s">
        <v>60</v>
      </c>
      <c r="X89" s="484">
        <v>1</v>
      </c>
      <c r="Y89" s="485"/>
      <c r="Z89" s="258">
        <f>1193.2/1.12</f>
        <v>1065.3571428571429</v>
      </c>
      <c r="AA89" s="681">
        <f t="shared" si="4"/>
        <v>1065.3571428571429</v>
      </c>
      <c r="AB89" s="684">
        <f>+AA89*0.12+AA89</f>
        <v>1193.2</v>
      </c>
      <c r="AC89" s="691">
        <f t="shared" si="5"/>
        <v>1193.2</v>
      </c>
      <c r="AD89" s="627"/>
      <c r="AE89" s="628" t="s">
        <v>52</v>
      </c>
      <c r="AF89" s="628"/>
      <c r="AG89" s="2804"/>
    </row>
    <row r="90" spans="1:33" s="483" customFormat="1" ht="18" customHeight="1" x14ac:dyDescent="0.25">
      <c r="A90" s="2768" t="s">
        <v>43</v>
      </c>
      <c r="B90" s="2786"/>
      <c r="C90" s="2789"/>
      <c r="D90" s="2780"/>
      <c r="E90" s="2793"/>
      <c r="F90" s="2780"/>
      <c r="G90" s="2780"/>
      <c r="H90" s="2780"/>
      <c r="I90" s="2776"/>
      <c r="J90" s="2776"/>
      <c r="K90" s="2776"/>
      <c r="L90" s="2776"/>
      <c r="M90" s="2780"/>
      <c r="N90" s="2783"/>
      <c r="O90" s="2815"/>
      <c r="P90" s="2797"/>
      <c r="Q90" s="2797"/>
      <c r="R90" s="2797"/>
      <c r="S90" s="2797"/>
      <c r="T90" s="2783"/>
      <c r="U90" s="590" t="s">
        <v>61</v>
      </c>
      <c r="V90" s="811" t="s">
        <v>47</v>
      </c>
      <c r="W90" s="853" t="s">
        <v>62</v>
      </c>
      <c r="X90" s="484">
        <v>1</v>
      </c>
      <c r="Y90" s="485"/>
      <c r="Z90" s="258">
        <f>617/1.12</f>
        <v>550.89285714285711</v>
      </c>
      <c r="AA90" s="681">
        <f t="shared" si="4"/>
        <v>550.89285714285711</v>
      </c>
      <c r="AB90" s="684">
        <f>+AA90*0.12+AA90</f>
        <v>617</v>
      </c>
      <c r="AC90" s="691">
        <f t="shared" si="5"/>
        <v>617</v>
      </c>
      <c r="AD90" s="627"/>
      <c r="AE90" s="628" t="s">
        <v>52</v>
      </c>
      <c r="AF90" s="628"/>
      <c r="AG90" s="2804"/>
    </row>
    <row r="91" spans="1:33" s="483" customFormat="1" ht="18" customHeight="1" x14ac:dyDescent="0.25">
      <c r="A91" s="2769"/>
      <c r="B91" s="2786"/>
      <c r="C91" s="2789"/>
      <c r="D91" s="2780"/>
      <c r="E91" s="2793"/>
      <c r="F91" s="2780"/>
      <c r="G91" s="2780"/>
      <c r="H91" s="2780"/>
      <c r="I91" s="2776"/>
      <c r="J91" s="2776"/>
      <c r="K91" s="2776"/>
      <c r="L91" s="2776"/>
      <c r="M91" s="2780"/>
      <c r="N91" s="2783"/>
      <c r="O91" s="2815"/>
      <c r="P91" s="2797"/>
      <c r="Q91" s="2797"/>
      <c r="R91" s="2797"/>
      <c r="S91" s="2797"/>
      <c r="T91" s="2783"/>
      <c r="U91" s="590" t="s">
        <v>57</v>
      </c>
      <c r="V91" s="811" t="s">
        <v>47</v>
      </c>
      <c r="W91" s="853" t="s">
        <v>58</v>
      </c>
      <c r="X91" s="484">
        <v>1</v>
      </c>
      <c r="Y91" s="485"/>
      <c r="Z91" s="258">
        <f>276.25/1.12</f>
        <v>246.65178571428569</v>
      </c>
      <c r="AA91" s="681">
        <f t="shared" si="4"/>
        <v>246.65178571428569</v>
      </c>
      <c r="AB91" s="684">
        <f>+AA91*0.12+AA91</f>
        <v>276.25</v>
      </c>
      <c r="AC91" s="691">
        <f t="shared" si="5"/>
        <v>276.25</v>
      </c>
      <c r="AD91" s="627"/>
      <c r="AE91" s="628" t="s">
        <v>52</v>
      </c>
      <c r="AF91" s="628"/>
      <c r="AG91" s="2804"/>
    </row>
    <row r="92" spans="1:33" s="483" customFormat="1" ht="18" customHeight="1" x14ac:dyDescent="0.25">
      <c r="A92" s="2769"/>
      <c r="B92" s="2786"/>
      <c r="C92" s="2789"/>
      <c r="D92" s="2780"/>
      <c r="E92" s="2793"/>
      <c r="F92" s="2780"/>
      <c r="G92" s="2780"/>
      <c r="H92" s="2780"/>
      <c r="I92" s="2776"/>
      <c r="J92" s="2776"/>
      <c r="K92" s="2776"/>
      <c r="L92" s="2776"/>
      <c r="M92" s="2780"/>
      <c r="N92" s="2783"/>
      <c r="O92" s="2815"/>
      <c r="P92" s="2797"/>
      <c r="Q92" s="2797"/>
      <c r="R92" s="2797"/>
      <c r="S92" s="2797"/>
      <c r="T92" s="2783"/>
      <c r="U92" s="3628" t="s">
        <v>72</v>
      </c>
      <c r="V92" s="3636" t="s">
        <v>47</v>
      </c>
      <c r="W92" s="3629" t="s">
        <v>71</v>
      </c>
      <c r="X92" s="3630"/>
      <c r="Y92" s="3631"/>
      <c r="Z92" s="3632"/>
      <c r="AA92" s="3633"/>
      <c r="AB92" s="3633">
        <v>13700</v>
      </c>
      <c r="AC92" s="3634">
        <f>+AB92</f>
        <v>13700</v>
      </c>
      <c r="AD92" s="3631"/>
      <c r="AE92" s="3631"/>
      <c r="AF92" s="3635" t="s">
        <v>52</v>
      </c>
      <c r="AG92" s="2804"/>
    </row>
    <row r="93" spans="1:33" s="483" customFormat="1" ht="18" customHeight="1" x14ac:dyDescent="0.25">
      <c r="A93" s="2769"/>
      <c r="B93" s="2786"/>
      <c r="C93" s="2789"/>
      <c r="D93" s="2780"/>
      <c r="E93" s="2793"/>
      <c r="F93" s="2780"/>
      <c r="G93" s="2780"/>
      <c r="H93" s="2780"/>
      <c r="I93" s="2776"/>
      <c r="J93" s="2776"/>
      <c r="K93" s="2776"/>
      <c r="L93" s="2776"/>
      <c r="M93" s="2780"/>
      <c r="N93" s="2783"/>
      <c r="O93" s="2815"/>
      <c r="P93" s="2797"/>
      <c r="Q93" s="2797"/>
      <c r="R93" s="2797"/>
      <c r="S93" s="2797"/>
      <c r="T93" s="2783"/>
      <c r="U93" s="590"/>
      <c r="V93" s="811"/>
      <c r="W93" s="853" t="s">
        <v>63</v>
      </c>
      <c r="X93" s="484"/>
      <c r="Y93" s="485"/>
      <c r="Z93" s="258"/>
      <c r="AA93" s="681"/>
      <c r="AB93" s="684"/>
      <c r="AC93" s="702"/>
      <c r="AD93" s="633"/>
      <c r="AE93" s="628"/>
      <c r="AF93" s="628"/>
      <c r="AG93" s="2804"/>
    </row>
    <row r="94" spans="1:33" s="483" customFormat="1" ht="33.950000000000003" customHeight="1" x14ac:dyDescent="0.25">
      <c r="A94" s="2769"/>
      <c r="B94" s="2786"/>
      <c r="C94" s="2789"/>
      <c r="D94" s="2780"/>
      <c r="E94" s="2793"/>
      <c r="F94" s="2780"/>
      <c r="G94" s="2780"/>
      <c r="H94" s="2780"/>
      <c r="I94" s="2776"/>
      <c r="J94" s="2776"/>
      <c r="K94" s="2776"/>
      <c r="L94" s="2776"/>
      <c r="M94" s="2780"/>
      <c r="N94" s="2783"/>
      <c r="O94" s="2815"/>
      <c r="P94" s="2797"/>
      <c r="Q94" s="2797"/>
      <c r="R94" s="2797"/>
      <c r="S94" s="2797"/>
      <c r="T94" s="2783"/>
      <c r="U94" s="590" t="s">
        <v>281</v>
      </c>
      <c r="V94" s="811" t="s">
        <v>47</v>
      </c>
      <c r="W94" s="853" t="s">
        <v>972</v>
      </c>
      <c r="X94" s="484"/>
      <c r="Y94" s="485"/>
      <c r="Z94" s="258"/>
      <c r="AA94" s="681">
        <v>340</v>
      </c>
      <c r="AB94" s="684">
        <f>+AA94</f>
        <v>340</v>
      </c>
      <c r="AC94" s="691">
        <v>340</v>
      </c>
      <c r="AD94" s="627"/>
      <c r="AE94" s="628" t="s">
        <v>52</v>
      </c>
      <c r="AF94" s="628"/>
      <c r="AG94" s="2804"/>
    </row>
    <row r="95" spans="1:33" s="483" customFormat="1" ht="44.25" customHeight="1" x14ac:dyDescent="0.25">
      <c r="A95" s="2769"/>
      <c r="B95" s="2786"/>
      <c r="C95" s="2789"/>
      <c r="D95" s="2780"/>
      <c r="E95" s="2793"/>
      <c r="F95" s="2780"/>
      <c r="G95" s="2780"/>
      <c r="H95" s="2780"/>
      <c r="I95" s="2776"/>
      <c r="J95" s="2776"/>
      <c r="K95" s="2776"/>
      <c r="L95" s="2776"/>
      <c r="M95" s="2780"/>
      <c r="N95" s="2783"/>
      <c r="O95" s="2815"/>
      <c r="P95" s="2797"/>
      <c r="Q95" s="2797"/>
      <c r="R95" s="2797"/>
      <c r="S95" s="2797"/>
      <c r="T95" s="2783"/>
      <c r="U95" s="590" t="s">
        <v>133</v>
      </c>
      <c r="V95" s="811" t="s">
        <v>47</v>
      </c>
      <c r="W95" s="853" t="s">
        <v>280</v>
      </c>
      <c r="X95" s="484"/>
      <c r="Y95" s="485"/>
      <c r="Z95" s="258"/>
      <c r="AA95" s="681">
        <v>330</v>
      </c>
      <c r="AB95" s="684">
        <f>+AA95</f>
        <v>330</v>
      </c>
      <c r="AC95" s="691">
        <v>330</v>
      </c>
      <c r="AD95" s="627"/>
      <c r="AE95" s="628" t="s">
        <v>52</v>
      </c>
      <c r="AF95" s="628"/>
      <c r="AG95" s="2804"/>
    </row>
    <row r="96" spans="1:33" s="483" customFormat="1" ht="18" customHeight="1" x14ac:dyDescent="0.25">
      <c r="A96" s="2769"/>
      <c r="B96" s="2786"/>
      <c r="C96" s="2789"/>
      <c r="D96" s="2780"/>
      <c r="E96" s="2793"/>
      <c r="F96" s="2780"/>
      <c r="G96" s="2780"/>
      <c r="H96" s="2780"/>
      <c r="I96" s="2776"/>
      <c r="J96" s="2776"/>
      <c r="K96" s="2776"/>
      <c r="L96" s="2776"/>
      <c r="M96" s="2780"/>
      <c r="N96" s="2783"/>
      <c r="O96" s="2815"/>
      <c r="P96" s="2797"/>
      <c r="Q96" s="2797"/>
      <c r="R96" s="2797"/>
      <c r="S96" s="2797"/>
      <c r="T96" s="2783"/>
      <c r="U96" s="590" t="s">
        <v>740</v>
      </c>
      <c r="V96" s="811" t="s">
        <v>47</v>
      </c>
      <c r="W96" s="853" t="s">
        <v>71</v>
      </c>
      <c r="X96" s="484">
        <v>1</v>
      </c>
      <c r="Y96" s="485"/>
      <c r="Z96" s="258">
        <f>(44455.99)/1.12</f>
        <v>39692.84821428571</v>
      </c>
      <c r="AA96" s="681">
        <f>+X96*Z96</f>
        <v>39692.84821428571</v>
      </c>
      <c r="AB96" s="684">
        <f>+AA96*0.12+AA96</f>
        <v>44455.99</v>
      </c>
      <c r="AC96" s="691">
        <f>+AB96</f>
        <v>44455.99</v>
      </c>
      <c r="AD96" s="627"/>
      <c r="AE96" s="628" t="s">
        <v>52</v>
      </c>
      <c r="AF96" s="628"/>
      <c r="AG96" s="2804"/>
    </row>
    <row r="97" spans="1:33" s="483" customFormat="1" ht="18" customHeight="1" x14ac:dyDescent="0.25">
      <c r="A97" s="2769"/>
      <c r="B97" s="2786"/>
      <c r="C97" s="2789"/>
      <c r="D97" s="2780"/>
      <c r="E97" s="2793"/>
      <c r="F97" s="2780"/>
      <c r="G97" s="2780"/>
      <c r="H97" s="2780"/>
      <c r="I97" s="2776"/>
      <c r="J97" s="2776"/>
      <c r="K97" s="2776"/>
      <c r="L97" s="2776"/>
      <c r="M97" s="2780"/>
      <c r="N97" s="2783"/>
      <c r="O97" s="2815"/>
      <c r="P97" s="2797"/>
      <c r="Q97" s="2797"/>
      <c r="R97" s="2797"/>
      <c r="S97" s="2797"/>
      <c r="T97" s="2783"/>
      <c r="U97" s="590" t="s">
        <v>70</v>
      </c>
      <c r="V97" s="811" t="s">
        <v>47</v>
      </c>
      <c r="W97" s="853" t="s">
        <v>71</v>
      </c>
      <c r="X97" s="484">
        <v>1</v>
      </c>
      <c r="Y97" s="485"/>
      <c r="Z97" s="258">
        <f>3300/1.12</f>
        <v>2946.4285714285711</v>
      </c>
      <c r="AA97" s="681">
        <f>+X97*Z97</f>
        <v>2946.4285714285711</v>
      </c>
      <c r="AB97" s="684">
        <f>+AA97*0.12+AA97</f>
        <v>3299.9999999999995</v>
      </c>
      <c r="AC97" s="691">
        <f>+AB97</f>
        <v>3299.9999999999995</v>
      </c>
      <c r="AD97" s="627"/>
      <c r="AE97" s="628" t="s">
        <v>52</v>
      </c>
      <c r="AF97" s="628"/>
      <c r="AG97" s="2804"/>
    </row>
    <row r="98" spans="1:33" s="483" customFormat="1" ht="33.950000000000003" customHeight="1" x14ac:dyDescent="0.25">
      <c r="A98" s="2769"/>
      <c r="B98" s="2786"/>
      <c r="C98" s="2789"/>
      <c r="D98" s="2780"/>
      <c r="E98" s="2793"/>
      <c r="F98" s="2780"/>
      <c r="G98" s="2780"/>
      <c r="H98" s="2780"/>
      <c r="I98" s="2776"/>
      <c r="J98" s="2776"/>
      <c r="K98" s="2776"/>
      <c r="L98" s="2776"/>
      <c r="M98" s="2780"/>
      <c r="N98" s="2783"/>
      <c r="O98" s="2815"/>
      <c r="P98" s="2797"/>
      <c r="Q98" s="2797"/>
      <c r="R98" s="2797"/>
      <c r="S98" s="2797"/>
      <c r="T98" s="2783"/>
      <c r="U98" s="590" t="s">
        <v>801</v>
      </c>
      <c r="V98" s="811" t="s">
        <v>47</v>
      </c>
      <c r="W98" s="853" t="s">
        <v>74</v>
      </c>
      <c r="X98" s="484">
        <v>1</v>
      </c>
      <c r="Y98" s="485"/>
      <c r="Z98" s="258">
        <f>6000/1.12</f>
        <v>5357.1428571428569</v>
      </c>
      <c r="AA98" s="681">
        <f>+X98*Z98</f>
        <v>5357.1428571428569</v>
      </c>
      <c r="AB98" s="684">
        <f>+AA98*0.12+AA98</f>
        <v>6000</v>
      </c>
      <c r="AC98" s="691">
        <f>+AB98</f>
        <v>6000</v>
      </c>
      <c r="AD98" s="627"/>
      <c r="AE98" s="628" t="s">
        <v>52</v>
      </c>
      <c r="AF98" s="628"/>
      <c r="AG98" s="2804"/>
    </row>
    <row r="99" spans="1:33" s="483" customFormat="1" ht="33.950000000000003" customHeight="1" x14ac:dyDescent="0.25">
      <c r="A99" s="2769"/>
      <c r="B99" s="2786"/>
      <c r="C99" s="2789"/>
      <c r="D99" s="2780"/>
      <c r="E99" s="2793"/>
      <c r="F99" s="2780"/>
      <c r="G99" s="2780"/>
      <c r="H99" s="2780"/>
      <c r="I99" s="2776"/>
      <c r="J99" s="2776"/>
      <c r="K99" s="2776"/>
      <c r="L99" s="2776"/>
      <c r="M99" s="2780"/>
      <c r="N99" s="2783"/>
      <c r="O99" s="2815"/>
      <c r="P99" s="2797"/>
      <c r="Q99" s="2797"/>
      <c r="R99" s="2797"/>
      <c r="S99" s="2797"/>
      <c r="T99" s="2783"/>
      <c r="U99" s="590" t="s">
        <v>73</v>
      </c>
      <c r="V99" s="811" t="s">
        <v>47</v>
      </c>
      <c r="W99" s="853" t="s">
        <v>74</v>
      </c>
      <c r="X99" s="484">
        <v>1</v>
      </c>
      <c r="Y99" s="485"/>
      <c r="Z99" s="258">
        <f>4275.603/1.12</f>
        <v>3817.5026785714281</v>
      </c>
      <c r="AA99" s="681">
        <f>+X99*Z99</f>
        <v>3817.5026785714281</v>
      </c>
      <c r="AB99" s="684">
        <f>+AA99*0.12+AA99</f>
        <v>4275.6029999999992</v>
      </c>
      <c r="AC99" s="691">
        <f>+AB99</f>
        <v>4275.6029999999992</v>
      </c>
      <c r="AD99" s="627"/>
      <c r="AE99" s="628" t="s">
        <v>52</v>
      </c>
      <c r="AF99" s="628"/>
      <c r="AG99" s="2804"/>
    </row>
    <row r="100" spans="1:33" s="483" customFormat="1" ht="18" customHeight="1" thickBot="1" x14ac:dyDescent="0.3">
      <c r="A100" s="2769"/>
      <c r="B100" s="2832"/>
      <c r="C100" s="2833"/>
      <c r="D100" s="2834"/>
      <c r="E100" s="2836"/>
      <c r="F100" s="2834"/>
      <c r="G100" s="2834"/>
      <c r="H100" s="2834"/>
      <c r="I100" s="2851"/>
      <c r="J100" s="2851"/>
      <c r="K100" s="2851"/>
      <c r="L100" s="2851"/>
      <c r="M100" s="2834"/>
      <c r="N100" s="2849"/>
      <c r="O100" s="2847"/>
      <c r="P100" s="2848"/>
      <c r="Q100" s="2848"/>
      <c r="R100" s="2848"/>
      <c r="S100" s="2848"/>
      <c r="T100" s="2849"/>
      <c r="U100" s="595" t="s">
        <v>72</v>
      </c>
      <c r="V100" s="903" t="s">
        <v>47</v>
      </c>
      <c r="W100" s="860" t="s">
        <v>71</v>
      </c>
      <c r="X100" s="497">
        <v>1</v>
      </c>
      <c r="Y100" s="498"/>
      <c r="Z100" s="765">
        <f>(3300-2664.6)/1.12</f>
        <v>567.32142857142856</v>
      </c>
      <c r="AA100" s="703">
        <f>+X100*Z100</f>
        <v>567.32142857142856</v>
      </c>
      <c r="AB100" s="704">
        <f>+AA100*0.12+AA100</f>
        <v>635.4</v>
      </c>
      <c r="AC100" s="705">
        <f>+AB100</f>
        <v>635.4</v>
      </c>
      <c r="AD100" s="634"/>
      <c r="AE100" s="635" t="s">
        <v>52</v>
      </c>
      <c r="AF100" s="635"/>
      <c r="AG100" s="2857"/>
    </row>
    <row r="101" spans="1:33" s="945" customFormat="1" ht="22.5" customHeight="1" thickBot="1" x14ac:dyDescent="0.3">
      <c r="A101" s="2771"/>
      <c r="B101" s="2859" t="s">
        <v>137</v>
      </c>
      <c r="C101" s="2860"/>
      <c r="D101" s="2860"/>
      <c r="E101" s="2860"/>
      <c r="F101" s="2860"/>
      <c r="G101" s="2860"/>
      <c r="H101" s="2860"/>
      <c r="I101" s="2860"/>
      <c r="J101" s="2860"/>
      <c r="K101" s="2860"/>
      <c r="L101" s="2860"/>
      <c r="M101" s="2860"/>
      <c r="N101" s="499" t="s">
        <v>138</v>
      </c>
      <c r="O101" s="942">
        <f>SUM(O10:O100)</f>
        <v>97314.222880000001</v>
      </c>
      <c r="P101" s="942">
        <f>SUM(P10:P100)</f>
        <v>9300</v>
      </c>
      <c r="Q101" s="942">
        <f>SUM(Q10:Q100)</f>
        <v>32611.006360000003</v>
      </c>
      <c r="R101" s="942">
        <f>SUM(R10:R100)</f>
        <v>0</v>
      </c>
      <c r="S101" s="942">
        <f>SUM(S10:S100)</f>
        <v>139225.22924000002</v>
      </c>
      <c r="T101" s="944"/>
      <c r="U101" s="2861" t="s">
        <v>139</v>
      </c>
      <c r="V101" s="2860"/>
      <c r="W101" s="2860"/>
      <c r="X101" s="2860"/>
      <c r="Y101" s="2860"/>
      <c r="Z101" s="2860"/>
      <c r="AA101" s="2860"/>
      <c r="AB101" s="499" t="s">
        <v>138</v>
      </c>
      <c r="AC101" s="555">
        <f>SUM(AC10:AC100)</f>
        <v>139225.22923999999</v>
      </c>
      <c r="AD101" s="2862"/>
      <c r="AE101" s="2863"/>
      <c r="AF101" s="2863"/>
      <c r="AG101" s="2864"/>
    </row>
    <row r="102" spans="1:33" s="483" customFormat="1" ht="33.950000000000003" customHeight="1" x14ac:dyDescent="0.25">
      <c r="A102" s="2772" t="s">
        <v>140</v>
      </c>
      <c r="B102" s="2785" t="s">
        <v>75</v>
      </c>
      <c r="C102" s="2788" t="s">
        <v>76</v>
      </c>
      <c r="D102" s="2779" t="s">
        <v>282</v>
      </c>
      <c r="E102" s="2792" t="s">
        <v>47</v>
      </c>
      <c r="F102" s="2779" t="s">
        <v>1072</v>
      </c>
      <c r="G102" s="2779" t="s">
        <v>143</v>
      </c>
      <c r="H102" s="2779" t="s">
        <v>1048</v>
      </c>
      <c r="I102" s="2775">
        <v>1</v>
      </c>
      <c r="J102" s="2775">
        <v>1</v>
      </c>
      <c r="K102" s="2778">
        <v>8</v>
      </c>
      <c r="L102" s="2778">
        <v>8</v>
      </c>
      <c r="M102" s="2779" t="s">
        <v>1034</v>
      </c>
      <c r="N102" s="2858" t="s">
        <v>1010</v>
      </c>
      <c r="O102" s="2819">
        <f>+AC102</f>
        <v>224</v>
      </c>
      <c r="P102" s="2821">
        <v>0</v>
      </c>
      <c r="Q102" s="2821">
        <v>0</v>
      </c>
      <c r="R102" s="2821">
        <v>0</v>
      </c>
      <c r="S102" s="2823">
        <f>+SUM(O102:Q106)</f>
        <v>224</v>
      </c>
      <c r="T102" s="2782" t="s">
        <v>1208</v>
      </c>
      <c r="U102" s="584" t="s">
        <v>65</v>
      </c>
      <c r="V102" s="904"/>
      <c r="W102" s="861" t="s">
        <v>66</v>
      </c>
      <c r="X102" s="830"/>
      <c r="Y102" s="255"/>
      <c r="Z102" s="774"/>
      <c r="AA102" s="706"/>
      <c r="AB102" s="707"/>
      <c r="AC102" s="708">
        <f>SUM(AB103:AB106)</f>
        <v>224</v>
      </c>
      <c r="AD102" s="647"/>
      <c r="AE102" s="647"/>
      <c r="AF102" s="647"/>
      <c r="AG102" s="2853"/>
    </row>
    <row r="103" spans="1:33" s="483" customFormat="1" ht="18" customHeight="1" x14ac:dyDescent="0.25">
      <c r="A103" s="2766"/>
      <c r="B103" s="2786"/>
      <c r="C103" s="2789"/>
      <c r="D103" s="2780"/>
      <c r="E103" s="2793"/>
      <c r="F103" s="2780"/>
      <c r="G103" s="2780"/>
      <c r="H103" s="2780"/>
      <c r="I103" s="2776"/>
      <c r="J103" s="2776"/>
      <c r="K103" s="2776"/>
      <c r="L103" s="2776"/>
      <c r="M103" s="2780"/>
      <c r="N103" s="2827"/>
      <c r="O103" s="2815"/>
      <c r="P103" s="2797"/>
      <c r="Q103" s="2797"/>
      <c r="R103" s="2797"/>
      <c r="S103" s="2797"/>
      <c r="T103" s="2783"/>
      <c r="U103" s="593"/>
      <c r="V103" s="896" t="s">
        <v>47</v>
      </c>
      <c r="W103" s="854" t="s">
        <v>986</v>
      </c>
      <c r="X103" s="484">
        <v>2</v>
      </c>
      <c r="Y103" s="487" t="s">
        <v>264</v>
      </c>
      <c r="Z103" s="755">
        <v>40</v>
      </c>
      <c r="AA103" s="685">
        <f>+X103*Z103</f>
        <v>80</v>
      </c>
      <c r="AB103" s="686">
        <f>+AA103*0.12+AA103</f>
        <v>89.6</v>
      </c>
      <c r="AC103" s="683"/>
      <c r="AD103" s="627" t="s">
        <v>52</v>
      </c>
      <c r="AE103" s="627" t="s">
        <v>52</v>
      </c>
      <c r="AF103" s="628"/>
      <c r="AG103" s="2804"/>
    </row>
    <row r="104" spans="1:33" s="483" customFormat="1" ht="18" customHeight="1" x14ac:dyDescent="0.25">
      <c r="A104" s="2766"/>
      <c r="B104" s="2786"/>
      <c r="C104" s="2789"/>
      <c r="D104" s="2780"/>
      <c r="E104" s="2793"/>
      <c r="F104" s="2780"/>
      <c r="G104" s="2780"/>
      <c r="H104" s="2780"/>
      <c r="I104" s="2776"/>
      <c r="J104" s="2776"/>
      <c r="K104" s="2776"/>
      <c r="L104" s="2776"/>
      <c r="M104" s="2780"/>
      <c r="N104" s="2827"/>
      <c r="O104" s="2815"/>
      <c r="P104" s="2797"/>
      <c r="Q104" s="2797"/>
      <c r="R104" s="2797"/>
      <c r="S104" s="2797"/>
      <c r="T104" s="2783"/>
      <c r="U104" s="596"/>
      <c r="V104" s="896" t="s">
        <v>47</v>
      </c>
      <c r="W104" s="854" t="s">
        <v>987</v>
      </c>
      <c r="X104" s="491">
        <v>1</v>
      </c>
      <c r="Y104" s="487" t="s">
        <v>264</v>
      </c>
      <c r="Z104" s="755">
        <v>40</v>
      </c>
      <c r="AA104" s="685">
        <f>+X104*Z104</f>
        <v>40</v>
      </c>
      <c r="AB104" s="686">
        <f>+AA104*0.12+AA104</f>
        <v>44.8</v>
      </c>
      <c r="AC104" s="683"/>
      <c r="AD104" s="627" t="s">
        <v>52</v>
      </c>
      <c r="AE104" s="627" t="s">
        <v>52</v>
      </c>
      <c r="AF104" s="628"/>
      <c r="AG104" s="2804"/>
    </row>
    <row r="105" spans="1:33" s="483" customFormat="1" ht="33.950000000000003" customHeight="1" x14ac:dyDescent="0.25">
      <c r="A105" s="2766"/>
      <c r="B105" s="2786"/>
      <c r="C105" s="2789"/>
      <c r="D105" s="2780"/>
      <c r="E105" s="2793"/>
      <c r="F105" s="2780"/>
      <c r="G105" s="2780"/>
      <c r="H105" s="2780"/>
      <c r="I105" s="2776"/>
      <c r="J105" s="2776"/>
      <c r="K105" s="2776"/>
      <c r="L105" s="2776"/>
      <c r="M105" s="2780"/>
      <c r="N105" s="2827"/>
      <c r="O105" s="2815"/>
      <c r="P105" s="2797"/>
      <c r="Q105" s="2797"/>
      <c r="R105" s="2797"/>
      <c r="S105" s="2797"/>
      <c r="T105" s="2783"/>
      <c r="U105" s="596"/>
      <c r="V105" s="896" t="s">
        <v>47</v>
      </c>
      <c r="W105" s="854" t="s">
        <v>988</v>
      </c>
      <c r="X105" s="484">
        <v>1</v>
      </c>
      <c r="Y105" s="487" t="s">
        <v>264</v>
      </c>
      <c r="Z105" s="755">
        <v>40</v>
      </c>
      <c r="AA105" s="685">
        <f>+X105*Z105</f>
        <v>40</v>
      </c>
      <c r="AB105" s="686">
        <f>+AA105*0.12+AA105</f>
        <v>44.8</v>
      </c>
      <c r="AC105" s="683"/>
      <c r="AD105" s="627" t="s">
        <v>52</v>
      </c>
      <c r="AE105" s="627" t="s">
        <v>52</v>
      </c>
      <c r="AF105" s="628"/>
      <c r="AG105" s="2804"/>
    </row>
    <row r="106" spans="1:33" s="483" customFormat="1" ht="18" customHeight="1" x14ac:dyDescent="0.25">
      <c r="A106" s="2766"/>
      <c r="B106" s="2786"/>
      <c r="C106" s="2789"/>
      <c r="D106" s="2780"/>
      <c r="E106" s="2793"/>
      <c r="F106" s="2780"/>
      <c r="G106" s="2780"/>
      <c r="H106" s="2780"/>
      <c r="I106" s="2776"/>
      <c r="J106" s="2776"/>
      <c r="K106" s="2776"/>
      <c r="L106" s="2776"/>
      <c r="M106" s="2780"/>
      <c r="N106" s="2827"/>
      <c r="O106" s="2815"/>
      <c r="P106" s="2797"/>
      <c r="Q106" s="2797"/>
      <c r="R106" s="2797"/>
      <c r="S106" s="2797"/>
      <c r="T106" s="2783"/>
      <c r="U106" s="596"/>
      <c r="V106" s="905" t="s">
        <v>47</v>
      </c>
      <c r="W106" s="854" t="s">
        <v>989</v>
      </c>
      <c r="X106" s="486">
        <v>1</v>
      </c>
      <c r="Y106" s="487" t="s">
        <v>264</v>
      </c>
      <c r="Z106" s="755">
        <v>40</v>
      </c>
      <c r="AA106" s="685">
        <f>+X106*Z106</f>
        <v>40</v>
      </c>
      <c r="AB106" s="686">
        <f>+AA106*0.12+AA106</f>
        <v>44.8</v>
      </c>
      <c r="AC106" s="687"/>
      <c r="AD106" s="639" t="s">
        <v>52</v>
      </c>
      <c r="AE106" s="639" t="s">
        <v>52</v>
      </c>
      <c r="AF106" s="640"/>
      <c r="AG106" s="2854"/>
    </row>
    <row r="107" spans="1:33" s="483" customFormat="1" ht="42" customHeight="1" x14ac:dyDescent="0.25">
      <c r="A107" s="2766"/>
      <c r="B107" s="2806" t="s">
        <v>75</v>
      </c>
      <c r="C107" s="2807" t="s">
        <v>76</v>
      </c>
      <c r="D107" s="2791" t="s">
        <v>285</v>
      </c>
      <c r="E107" s="2808" t="s">
        <v>47</v>
      </c>
      <c r="F107" s="2791" t="s">
        <v>1071</v>
      </c>
      <c r="G107" s="2791" t="s">
        <v>145</v>
      </c>
      <c r="H107" s="2791" t="s">
        <v>1049</v>
      </c>
      <c r="I107" s="2818">
        <v>4</v>
      </c>
      <c r="J107" s="2818">
        <v>4</v>
      </c>
      <c r="K107" s="2809">
        <v>24</v>
      </c>
      <c r="L107" s="2809">
        <v>24</v>
      </c>
      <c r="M107" s="2791" t="s">
        <v>1035</v>
      </c>
      <c r="N107" s="2826" t="s">
        <v>1011</v>
      </c>
      <c r="O107" s="2814">
        <f>+AC107</f>
        <v>10.983280000000001</v>
      </c>
      <c r="P107" s="2796">
        <v>0</v>
      </c>
      <c r="Q107" s="2796">
        <v>0</v>
      </c>
      <c r="R107" s="2796">
        <v>0</v>
      </c>
      <c r="S107" s="2866">
        <f>+SUM(O107:Q109)</f>
        <v>10.983280000000001</v>
      </c>
      <c r="T107" s="2801" t="s">
        <v>1209</v>
      </c>
      <c r="U107" s="597" t="s">
        <v>64</v>
      </c>
      <c r="V107" s="906"/>
      <c r="W107" s="855" t="s">
        <v>105</v>
      </c>
      <c r="X107" s="556"/>
      <c r="Y107" s="557"/>
      <c r="Z107" s="766"/>
      <c r="AA107" s="709"/>
      <c r="AB107" s="710"/>
      <c r="AC107" s="711">
        <f>SUM(AB108:AB109)</f>
        <v>10.983280000000001</v>
      </c>
      <c r="AD107" s="642"/>
      <c r="AE107" s="643"/>
      <c r="AF107" s="643"/>
      <c r="AG107" s="2865"/>
    </row>
    <row r="108" spans="1:33" s="483" customFormat="1" ht="42" customHeight="1" x14ac:dyDescent="0.25">
      <c r="A108" s="2766"/>
      <c r="B108" s="2786"/>
      <c r="C108" s="2789"/>
      <c r="D108" s="2780"/>
      <c r="E108" s="2793"/>
      <c r="F108" s="2780"/>
      <c r="G108" s="2780"/>
      <c r="H108" s="2780"/>
      <c r="I108" s="2776"/>
      <c r="J108" s="2776"/>
      <c r="K108" s="2776"/>
      <c r="L108" s="2776"/>
      <c r="M108" s="2780"/>
      <c r="N108" s="2827"/>
      <c r="O108" s="2815"/>
      <c r="P108" s="2797"/>
      <c r="Q108" s="2797"/>
      <c r="R108" s="2797"/>
      <c r="S108" s="2797"/>
      <c r="T108" s="2783"/>
      <c r="U108" s="586"/>
      <c r="V108" s="899" t="s">
        <v>47</v>
      </c>
      <c r="W108" s="852" t="s">
        <v>335</v>
      </c>
      <c r="X108" s="494">
        <v>15</v>
      </c>
      <c r="Y108" s="495" t="s">
        <v>264</v>
      </c>
      <c r="Z108" s="767">
        <v>0.24249999999999999</v>
      </c>
      <c r="AA108" s="685">
        <f>+Z108*X108</f>
        <v>3.6374999999999997</v>
      </c>
      <c r="AB108" s="686">
        <f>+AA108*1.12</f>
        <v>4.0739999999999998</v>
      </c>
      <c r="AC108" s="691"/>
      <c r="AD108" s="630"/>
      <c r="AE108" s="628" t="s">
        <v>52</v>
      </c>
      <c r="AF108" s="628"/>
      <c r="AG108" s="2804"/>
    </row>
    <row r="109" spans="1:33" s="483" customFormat="1" ht="42" customHeight="1" x14ac:dyDescent="0.25">
      <c r="A109" s="2766"/>
      <c r="B109" s="2786"/>
      <c r="C109" s="2789"/>
      <c r="D109" s="2780"/>
      <c r="E109" s="2793"/>
      <c r="F109" s="2780"/>
      <c r="G109" s="2780"/>
      <c r="H109" s="2780"/>
      <c r="I109" s="2776"/>
      <c r="J109" s="2776"/>
      <c r="K109" s="2776"/>
      <c r="L109" s="2776"/>
      <c r="M109" s="2780"/>
      <c r="N109" s="2827"/>
      <c r="O109" s="2815"/>
      <c r="P109" s="2797"/>
      <c r="Q109" s="2797"/>
      <c r="R109" s="2797"/>
      <c r="S109" s="2797"/>
      <c r="T109" s="2802"/>
      <c r="U109" s="587"/>
      <c r="V109" s="907" t="s">
        <v>47</v>
      </c>
      <c r="W109" s="856" t="s">
        <v>976</v>
      </c>
      <c r="X109" s="500">
        <v>1</v>
      </c>
      <c r="Y109" s="261" t="s">
        <v>264</v>
      </c>
      <c r="Z109" s="768">
        <v>6.1689999999999996</v>
      </c>
      <c r="AA109" s="692">
        <f>+X109*Z109</f>
        <v>6.1689999999999996</v>
      </c>
      <c r="AB109" s="693">
        <f>+AA109*0.12+AA109</f>
        <v>6.9092799999999999</v>
      </c>
      <c r="AC109" s="694"/>
      <c r="AD109" s="645"/>
      <c r="AE109" s="638" t="s">
        <v>52</v>
      </c>
      <c r="AF109" s="638"/>
      <c r="AG109" s="2854"/>
    </row>
    <row r="110" spans="1:33" s="483" customFormat="1" ht="105" customHeight="1" x14ac:dyDescent="0.25">
      <c r="A110" s="2767"/>
      <c r="B110" s="1021" t="s">
        <v>75</v>
      </c>
      <c r="C110" s="1022" t="s">
        <v>76</v>
      </c>
      <c r="D110" s="1019" t="s">
        <v>285</v>
      </c>
      <c r="E110" s="1023" t="s">
        <v>47</v>
      </c>
      <c r="F110" s="1019" t="s">
        <v>1070</v>
      </c>
      <c r="G110" s="1019" t="s">
        <v>150</v>
      </c>
      <c r="H110" s="1019" t="s">
        <v>1050</v>
      </c>
      <c r="I110" s="1025">
        <v>1</v>
      </c>
      <c r="J110" s="1025">
        <v>1</v>
      </c>
      <c r="K110" s="1026">
        <v>24</v>
      </c>
      <c r="L110" s="1026">
        <v>24</v>
      </c>
      <c r="M110" s="1019" t="s">
        <v>1036</v>
      </c>
      <c r="N110" s="1027" t="s">
        <v>1120</v>
      </c>
      <c r="O110" s="1028">
        <v>0</v>
      </c>
      <c r="P110" s="1020">
        <v>0</v>
      </c>
      <c r="Q110" s="1020">
        <v>0</v>
      </c>
      <c r="R110" s="1020">
        <v>0</v>
      </c>
      <c r="S110" s="1035">
        <f>+SUM(O110:Q110)</f>
        <v>0</v>
      </c>
      <c r="T110" s="1031" t="s">
        <v>1210</v>
      </c>
      <c r="U110" s="648"/>
      <c r="V110" s="908"/>
      <c r="W110" s="862"/>
      <c r="X110" s="1030"/>
      <c r="Y110" s="1036"/>
      <c r="Z110" s="1043"/>
      <c r="AA110" s="1032"/>
      <c r="AB110" s="695"/>
      <c r="AC110" s="712"/>
      <c r="AD110" s="649"/>
      <c r="AE110" s="650"/>
      <c r="AF110" s="650"/>
      <c r="AG110" s="1034"/>
    </row>
    <row r="111" spans="1:33" s="483" customFormat="1" ht="42" customHeight="1" x14ac:dyDescent="0.25">
      <c r="A111" s="2765" t="s">
        <v>140</v>
      </c>
      <c r="B111" s="2806" t="s">
        <v>75</v>
      </c>
      <c r="C111" s="2807" t="s">
        <v>76</v>
      </c>
      <c r="D111" s="2791" t="s">
        <v>153</v>
      </c>
      <c r="E111" s="2808" t="s">
        <v>47</v>
      </c>
      <c r="F111" s="2791" t="s">
        <v>1073</v>
      </c>
      <c r="G111" s="2791" t="s">
        <v>155</v>
      </c>
      <c r="H111" s="2791" t="s">
        <v>1051</v>
      </c>
      <c r="I111" s="2818">
        <v>30</v>
      </c>
      <c r="J111" s="2818">
        <v>30</v>
      </c>
      <c r="K111" s="2809">
        <v>24</v>
      </c>
      <c r="L111" s="2809">
        <v>24</v>
      </c>
      <c r="M111" s="2791" t="s">
        <v>1037</v>
      </c>
      <c r="N111" s="2826" t="s">
        <v>1012</v>
      </c>
      <c r="O111" s="2869">
        <f>+AC111</f>
        <v>351.66703999999999</v>
      </c>
      <c r="P111" s="2867">
        <v>0</v>
      </c>
      <c r="Q111" s="2867">
        <v>0</v>
      </c>
      <c r="R111" s="2867">
        <v>0</v>
      </c>
      <c r="S111" s="2866">
        <f>+SUM(O111:Q113)</f>
        <v>351.66703999999999</v>
      </c>
      <c r="T111" s="2801" t="s">
        <v>1211</v>
      </c>
      <c r="U111" s="597" t="s">
        <v>64</v>
      </c>
      <c r="V111" s="906"/>
      <c r="W111" s="855" t="s">
        <v>105</v>
      </c>
      <c r="X111" s="525"/>
      <c r="Y111" s="526"/>
      <c r="Z111" s="757"/>
      <c r="AA111" s="699"/>
      <c r="AB111" s="689"/>
      <c r="AC111" s="711">
        <f>SUM(AB112:AB113)</f>
        <v>351.66703999999999</v>
      </c>
      <c r="AD111" s="642"/>
      <c r="AE111" s="643"/>
      <c r="AF111" s="643"/>
      <c r="AG111" s="2803"/>
    </row>
    <row r="112" spans="1:33" s="483" customFormat="1" ht="42" customHeight="1" x14ac:dyDescent="0.25">
      <c r="A112" s="2766"/>
      <c r="B112" s="2786"/>
      <c r="C112" s="2789"/>
      <c r="D112" s="2780"/>
      <c r="E112" s="2793"/>
      <c r="F112" s="2780"/>
      <c r="G112" s="2780"/>
      <c r="H112" s="2780"/>
      <c r="I112" s="2776"/>
      <c r="J112" s="2776"/>
      <c r="K112" s="2776"/>
      <c r="L112" s="2776"/>
      <c r="M112" s="2780"/>
      <c r="N112" s="2827"/>
      <c r="O112" s="2870"/>
      <c r="P112" s="2868"/>
      <c r="Q112" s="2868"/>
      <c r="R112" s="2868"/>
      <c r="S112" s="2797"/>
      <c r="T112" s="2783"/>
      <c r="U112" s="592"/>
      <c r="V112" s="899" t="s">
        <v>47</v>
      </c>
      <c r="W112" s="858" t="s">
        <v>995</v>
      </c>
      <c r="X112" s="501">
        <v>100</v>
      </c>
      <c r="Y112" s="257" t="s">
        <v>264</v>
      </c>
      <c r="Z112" s="756">
        <v>3.2557999999999998</v>
      </c>
      <c r="AA112" s="701">
        <f>+Z112*X112</f>
        <v>325.58</v>
      </c>
      <c r="AB112" s="679">
        <f>AA112</f>
        <v>325.58</v>
      </c>
      <c r="AC112" s="691"/>
      <c r="AD112" s="630"/>
      <c r="AE112" s="628" t="s">
        <v>52</v>
      </c>
      <c r="AF112" s="628"/>
      <c r="AG112" s="2804"/>
    </row>
    <row r="113" spans="1:33" s="483" customFormat="1" ht="42" customHeight="1" x14ac:dyDescent="0.25">
      <c r="A113" s="2766"/>
      <c r="B113" s="2786"/>
      <c r="C113" s="2789"/>
      <c r="D113" s="2780"/>
      <c r="E113" s="2793"/>
      <c r="F113" s="2780"/>
      <c r="G113" s="2780"/>
      <c r="H113" s="2780"/>
      <c r="I113" s="2776"/>
      <c r="J113" s="2776"/>
      <c r="K113" s="2776"/>
      <c r="L113" s="2776"/>
      <c r="M113" s="2780"/>
      <c r="N113" s="2827"/>
      <c r="O113" s="2870"/>
      <c r="P113" s="2868"/>
      <c r="Q113" s="2868"/>
      <c r="R113" s="2868"/>
      <c r="S113" s="2797"/>
      <c r="T113" s="2802"/>
      <c r="U113" s="591"/>
      <c r="V113" s="907" t="s">
        <v>47</v>
      </c>
      <c r="W113" s="863" t="s">
        <v>996</v>
      </c>
      <c r="X113" s="500">
        <v>12</v>
      </c>
      <c r="Y113" s="261" t="s">
        <v>264</v>
      </c>
      <c r="Z113" s="768">
        <v>1.9410000000000001</v>
      </c>
      <c r="AA113" s="700">
        <f>+Z113*X113</f>
        <v>23.292000000000002</v>
      </c>
      <c r="AB113" s="713">
        <f>+AA113*1.12</f>
        <v>26.087040000000005</v>
      </c>
      <c r="AC113" s="694"/>
      <c r="AD113" s="645"/>
      <c r="AE113" s="638" t="s">
        <v>52</v>
      </c>
      <c r="AF113" s="638"/>
      <c r="AG113" s="2854"/>
    </row>
    <row r="114" spans="1:33" s="483" customFormat="1" ht="71.25" customHeight="1" x14ac:dyDescent="0.25">
      <c r="A114" s="2766"/>
      <c r="B114" s="2806" t="s">
        <v>93</v>
      </c>
      <c r="C114" s="2807" t="s">
        <v>94</v>
      </c>
      <c r="D114" s="2791" t="s">
        <v>286</v>
      </c>
      <c r="E114" s="2808" t="s">
        <v>47</v>
      </c>
      <c r="F114" s="2791" t="s">
        <v>1074</v>
      </c>
      <c r="G114" s="2791" t="s">
        <v>158</v>
      </c>
      <c r="H114" s="2791" t="s">
        <v>1052</v>
      </c>
      <c r="I114" s="2818">
        <v>3</v>
      </c>
      <c r="J114" s="2818">
        <v>3</v>
      </c>
      <c r="K114" s="2809">
        <v>12</v>
      </c>
      <c r="L114" s="2809">
        <v>12</v>
      </c>
      <c r="M114" s="2791" t="s">
        <v>1038</v>
      </c>
      <c r="N114" s="2826" t="s">
        <v>1013</v>
      </c>
      <c r="O114" s="2869">
        <f>+AC114</f>
        <v>27.762000000000004</v>
      </c>
      <c r="P114" s="2867">
        <v>0</v>
      </c>
      <c r="Q114" s="2867">
        <v>0</v>
      </c>
      <c r="R114" s="2867">
        <v>0</v>
      </c>
      <c r="S114" s="2866">
        <f>+SUM(O114:Q115)</f>
        <v>27.762000000000004</v>
      </c>
      <c r="T114" s="2825" t="s">
        <v>1212</v>
      </c>
      <c r="U114" s="590" t="s">
        <v>64</v>
      </c>
      <c r="V114" s="909"/>
      <c r="W114" s="855" t="s">
        <v>105</v>
      </c>
      <c r="X114" s="492"/>
      <c r="Y114" s="493"/>
      <c r="Z114" s="762"/>
      <c r="AA114" s="701"/>
      <c r="AB114" s="679"/>
      <c r="AC114" s="696">
        <f>SUM(AB115:AB115)</f>
        <v>27.762000000000004</v>
      </c>
      <c r="AD114" s="636"/>
      <c r="AE114" s="637"/>
      <c r="AF114" s="637"/>
      <c r="AG114" s="2853"/>
    </row>
    <row r="115" spans="1:33" s="483" customFormat="1" ht="71.25" customHeight="1" x14ac:dyDescent="0.25">
      <c r="A115" s="2766"/>
      <c r="B115" s="2786"/>
      <c r="C115" s="2789"/>
      <c r="D115" s="2780"/>
      <c r="E115" s="2793"/>
      <c r="F115" s="2780"/>
      <c r="G115" s="2780"/>
      <c r="H115" s="2780"/>
      <c r="I115" s="2776"/>
      <c r="J115" s="2776"/>
      <c r="K115" s="2776"/>
      <c r="L115" s="2776"/>
      <c r="M115" s="2780"/>
      <c r="N115" s="2827"/>
      <c r="O115" s="2870"/>
      <c r="P115" s="2868"/>
      <c r="Q115" s="2868"/>
      <c r="R115" s="2868"/>
      <c r="S115" s="2797"/>
      <c r="T115" s="2783"/>
      <c r="U115" s="586"/>
      <c r="V115" s="910" t="s">
        <v>47</v>
      </c>
      <c r="W115" s="864" t="s">
        <v>997</v>
      </c>
      <c r="X115" s="494">
        <v>15</v>
      </c>
      <c r="Y115" s="495" t="s">
        <v>264</v>
      </c>
      <c r="Z115" s="767">
        <v>1.6525000000000001</v>
      </c>
      <c r="AA115" s="685">
        <f>+Z115*X115</f>
        <v>24.787500000000001</v>
      </c>
      <c r="AB115" s="686">
        <f>+AA115*1.12</f>
        <v>27.762000000000004</v>
      </c>
      <c r="AC115" s="697"/>
      <c r="AD115" s="651"/>
      <c r="AE115" s="640" t="s">
        <v>52</v>
      </c>
      <c r="AF115" s="640"/>
      <c r="AG115" s="2804"/>
    </row>
    <row r="116" spans="1:33" s="483" customFormat="1" ht="238.5" customHeight="1" x14ac:dyDescent="0.25">
      <c r="A116" s="2766"/>
      <c r="B116" s="1021" t="s">
        <v>162</v>
      </c>
      <c r="C116" s="1022" t="s">
        <v>163</v>
      </c>
      <c r="D116" s="1019" t="s">
        <v>285</v>
      </c>
      <c r="E116" s="1023" t="s">
        <v>47</v>
      </c>
      <c r="F116" s="1019" t="s">
        <v>1075</v>
      </c>
      <c r="G116" s="1019" t="s">
        <v>165</v>
      </c>
      <c r="H116" s="1019" t="s">
        <v>1053</v>
      </c>
      <c r="I116" s="1025">
        <v>1</v>
      </c>
      <c r="J116" s="1025">
        <v>1</v>
      </c>
      <c r="K116" s="1026">
        <v>16</v>
      </c>
      <c r="L116" s="1026">
        <v>16</v>
      </c>
      <c r="M116" s="1019" t="s">
        <v>1039</v>
      </c>
      <c r="N116" s="1027" t="s">
        <v>1014</v>
      </c>
      <c r="O116" s="1038">
        <v>0</v>
      </c>
      <c r="P116" s="1039">
        <v>0</v>
      </c>
      <c r="Q116" s="1039">
        <v>0</v>
      </c>
      <c r="R116" s="1039">
        <v>0</v>
      </c>
      <c r="S116" s="1035">
        <f>+SUM(O116:Q116)</f>
        <v>0</v>
      </c>
      <c r="T116" s="941" t="s">
        <v>1213</v>
      </c>
      <c r="U116" s="599"/>
      <c r="V116" s="911"/>
      <c r="W116" s="865"/>
      <c r="X116" s="558"/>
      <c r="Y116" s="559"/>
      <c r="Z116" s="769"/>
      <c r="AA116" s="714"/>
      <c r="AB116" s="715"/>
      <c r="AC116" s="716"/>
      <c r="AD116" s="652"/>
      <c r="AE116" s="653"/>
      <c r="AF116" s="653"/>
      <c r="AG116" s="1029"/>
    </row>
    <row r="117" spans="1:33" s="483" customFormat="1" ht="81" customHeight="1" x14ac:dyDescent="0.25">
      <c r="A117" s="2767"/>
      <c r="B117" s="2806" t="s">
        <v>289</v>
      </c>
      <c r="C117" s="2807" t="s">
        <v>290</v>
      </c>
      <c r="D117" s="2791" t="s">
        <v>265</v>
      </c>
      <c r="E117" s="2808" t="s">
        <v>47</v>
      </c>
      <c r="F117" s="2791" t="s">
        <v>1076</v>
      </c>
      <c r="G117" s="2791" t="s">
        <v>167</v>
      </c>
      <c r="H117" s="2791" t="s">
        <v>1054</v>
      </c>
      <c r="I117" s="2818">
        <v>600</v>
      </c>
      <c r="J117" s="2818">
        <v>600</v>
      </c>
      <c r="K117" s="2809">
        <v>24</v>
      </c>
      <c r="L117" s="2809">
        <v>24</v>
      </c>
      <c r="M117" s="2791" t="s">
        <v>1152</v>
      </c>
      <c r="N117" s="2826" t="s">
        <v>1121</v>
      </c>
      <c r="O117" s="2869">
        <f>+AC117</f>
        <v>2824.4268640000005</v>
      </c>
      <c r="P117" s="2867">
        <v>0</v>
      </c>
      <c r="Q117" s="2867">
        <v>0</v>
      </c>
      <c r="R117" s="2867">
        <v>0</v>
      </c>
      <c r="S117" s="2866">
        <f>+SUM(O117:Q118)</f>
        <v>2824.4268640000005</v>
      </c>
      <c r="T117" s="2825" t="s">
        <v>1214</v>
      </c>
      <c r="U117" s="590" t="s">
        <v>281</v>
      </c>
      <c r="V117" s="909"/>
      <c r="W117" s="857" t="s">
        <v>291</v>
      </c>
      <c r="X117" s="492"/>
      <c r="Y117" s="493"/>
      <c r="Z117" s="762"/>
      <c r="AA117" s="701"/>
      <c r="AB117" s="679"/>
      <c r="AC117" s="696">
        <f>+AB118</f>
        <v>2824.4268640000005</v>
      </c>
      <c r="AD117" s="636"/>
      <c r="AE117" s="637"/>
      <c r="AF117" s="637"/>
      <c r="AG117" s="2803"/>
    </row>
    <row r="118" spans="1:33" s="483" customFormat="1" ht="81" customHeight="1" x14ac:dyDescent="0.25">
      <c r="A118" s="2768" t="s">
        <v>140</v>
      </c>
      <c r="B118" s="2786"/>
      <c r="C118" s="2789"/>
      <c r="D118" s="2780"/>
      <c r="E118" s="2793"/>
      <c r="F118" s="2780"/>
      <c r="G118" s="2780"/>
      <c r="H118" s="2780"/>
      <c r="I118" s="2776"/>
      <c r="J118" s="2776"/>
      <c r="K118" s="2776"/>
      <c r="L118" s="2776"/>
      <c r="M118" s="2780"/>
      <c r="N118" s="2827"/>
      <c r="O118" s="2870"/>
      <c r="P118" s="2868"/>
      <c r="Q118" s="2868"/>
      <c r="R118" s="2868"/>
      <c r="S118" s="2797"/>
      <c r="T118" s="2783"/>
      <c r="U118" s="586"/>
      <c r="V118" s="910" t="s">
        <v>47</v>
      </c>
      <c r="W118" s="866" t="s">
        <v>975</v>
      </c>
      <c r="X118" s="494">
        <v>113</v>
      </c>
      <c r="Y118" s="495" t="s">
        <v>264</v>
      </c>
      <c r="Z118" s="767">
        <v>22.3169</v>
      </c>
      <c r="AA118" s="685">
        <f>Z118*X118</f>
        <v>2521.8097000000002</v>
      </c>
      <c r="AB118" s="686">
        <f>(AA118*1.12)</f>
        <v>2824.4268640000005</v>
      </c>
      <c r="AC118" s="697"/>
      <c r="AD118" s="651"/>
      <c r="AE118" s="640" t="s">
        <v>52</v>
      </c>
      <c r="AF118" s="640"/>
      <c r="AG118" s="2804"/>
    </row>
    <row r="119" spans="1:33" s="483" customFormat="1" ht="118.5" customHeight="1" x14ac:dyDescent="0.25">
      <c r="A119" s="2769"/>
      <c r="B119" s="1021" t="s">
        <v>44</v>
      </c>
      <c r="C119" s="1022" t="s">
        <v>45</v>
      </c>
      <c r="D119" s="1019" t="s">
        <v>285</v>
      </c>
      <c r="E119" s="1023" t="s">
        <v>47</v>
      </c>
      <c r="F119" s="1019" t="s">
        <v>672</v>
      </c>
      <c r="G119" s="1019" t="s">
        <v>96</v>
      </c>
      <c r="H119" s="1019" t="s">
        <v>1055</v>
      </c>
      <c r="I119" s="1025">
        <v>0</v>
      </c>
      <c r="J119" s="1025">
        <v>1</v>
      </c>
      <c r="K119" s="1026">
        <v>0</v>
      </c>
      <c r="L119" s="1026">
        <v>12</v>
      </c>
      <c r="M119" s="1019" t="s">
        <v>1040</v>
      </c>
      <c r="N119" s="1027" t="s">
        <v>1015</v>
      </c>
      <c r="O119" s="1038">
        <v>0</v>
      </c>
      <c r="P119" s="1039">
        <v>0</v>
      </c>
      <c r="Q119" s="1039">
        <v>0</v>
      </c>
      <c r="R119" s="1039">
        <v>0</v>
      </c>
      <c r="S119" s="1035">
        <f>+SUM(O119:Q119)</f>
        <v>0</v>
      </c>
      <c r="T119" s="941" t="s">
        <v>1215</v>
      </c>
      <c r="U119" s="599"/>
      <c r="V119" s="911"/>
      <c r="W119" s="865"/>
      <c r="X119" s="558"/>
      <c r="Y119" s="559"/>
      <c r="Z119" s="769"/>
      <c r="AA119" s="714"/>
      <c r="AB119" s="715"/>
      <c r="AC119" s="716"/>
      <c r="AD119" s="652"/>
      <c r="AE119" s="653"/>
      <c r="AF119" s="653"/>
      <c r="AG119" s="1029"/>
    </row>
    <row r="120" spans="1:33" s="483" customFormat="1" ht="33.950000000000003" customHeight="1" x14ac:dyDescent="0.25">
      <c r="A120" s="2769"/>
      <c r="B120" s="2806" t="s">
        <v>44</v>
      </c>
      <c r="C120" s="2807" t="s">
        <v>45</v>
      </c>
      <c r="D120" s="2791" t="s">
        <v>282</v>
      </c>
      <c r="E120" s="2808" t="s">
        <v>47</v>
      </c>
      <c r="F120" s="2791" t="s">
        <v>675</v>
      </c>
      <c r="G120" s="2791" t="s">
        <v>136</v>
      </c>
      <c r="H120" s="2791" t="s">
        <v>1056</v>
      </c>
      <c r="I120" s="2882">
        <v>10</v>
      </c>
      <c r="J120" s="2882">
        <v>10</v>
      </c>
      <c r="K120" s="2884">
        <v>12</v>
      </c>
      <c r="L120" s="2884">
        <v>12</v>
      </c>
      <c r="M120" s="2791" t="s">
        <v>1041</v>
      </c>
      <c r="N120" s="2826" t="s">
        <v>193</v>
      </c>
      <c r="O120" s="2829">
        <f>+AC120</f>
        <v>90.316800000000001</v>
      </c>
      <c r="P120" s="2830">
        <v>0</v>
      </c>
      <c r="Q120" s="2830">
        <v>0</v>
      </c>
      <c r="R120" s="2830">
        <v>0</v>
      </c>
      <c r="S120" s="2875">
        <f>+SUM(O120:Q124)</f>
        <v>90.316800000000001</v>
      </c>
      <c r="T120" s="2825" t="s">
        <v>1240</v>
      </c>
      <c r="U120" s="588" t="s">
        <v>65</v>
      </c>
      <c r="V120" s="909"/>
      <c r="W120" s="857" t="s">
        <v>66</v>
      </c>
      <c r="X120" s="491"/>
      <c r="Y120" s="496"/>
      <c r="Z120" s="764"/>
      <c r="AA120" s="701"/>
      <c r="AB120" s="679"/>
      <c r="AC120" s="717">
        <f>SUM(AB121:AB124)</f>
        <v>90.316800000000001</v>
      </c>
      <c r="AD120" s="646"/>
      <c r="AE120" s="637"/>
      <c r="AF120" s="637"/>
      <c r="AG120" s="2803"/>
    </row>
    <row r="121" spans="1:33" s="483" customFormat="1" ht="18" customHeight="1" x14ac:dyDescent="0.25">
      <c r="A121" s="2769"/>
      <c r="B121" s="2786"/>
      <c r="C121" s="2789"/>
      <c r="D121" s="2780"/>
      <c r="E121" s="2793"/>
      <c r="F121" s="2780"/>
      <c r="G121" s="2780"/>
      <c r="H121" s="2780"/>
      <c r="I121" s="2776"/>
      <c r="J121" s="2776"/>
      <c r="K121" s="2776"/>
      <c r="L121" s="2776"/>
      <c r="M121" s="2780"/>
      <c r="N121" s="2827"/>
      <c r="O121" s="2815"/>
      <c r="P121" s="2797"/>
      <c r="Q121" s="2797"/>
      <c r="R121" s="2797"/>
      <c r="S121" s="2797"/>
      <c r="T121" s="2783"/>
      <c r="U121" s="935"/>
      <c r="V121" s="899" t="s">
        <v>47</v>
      </c>
      <c r="W121" s="867" t="s">
        <v>686</v>
      </c>
      <c r="X121" s="484">
        <v>2</v>
      </c>
      <c r="Y121" s="485" t="s">
        <v>264</v>
      </c>
      <c r="Z121" s="258">
        <v>10.08</v>
      </c>
      <c r="AA121" s="681">
        <f>+X121*Z121</f>
        <v>20.16</v>
      </c>
      <c r="AB121" s="684">
        <f>+AA121*0.12+AA121</f>
        <v>22.5792</v>
      </c>
      <c r="AC121" s="683"/>
      <c r="AD121" s="627"/>
      <c r="AE121" s="628" t="s">
        <v>52</v>
      </c>
      <c r="AF121" s="628"/>
      <c r="AG121" s="2804"/>
    </row>
    <row r="122" spans="1:33" s="483" customFormat="1" ht="18" customHeight="1" x14ac:dyDescent="0.25">
      <c r="A122" s="2769"/>
      <c r="B122" s="2786"/>
      <c r="C122" s="2789"/>
      <c r="D122" s="2780"/>
      <c r="E122" s="2793"/>
      <c r="F122" s="2780"/>
      <c r="G122" s="2780"/>
      <c r="H122" s="2780"/>
      <c r="I122" s="2776"/>
      <c r="J122" s="2776"/>
      <c r="K122" s="2776"/>
      <c r="L122" s="2776"/>
      <c r="M122" s="2780"/>
      <c r="N122" s="2827"/>
      <c r="O122" s="2815"/>
      <c r="P122" s="2797"/>
      <c r="Q122" s="2797"/>
      <c r="R122" s="2797"/>
      <c r="S122" s="2797"/>
      <c r="T122" s="2783"/>
      <c r="U122" s="935"/>
      <c r="V122" s="899" t="s">
        <v>47</v>
      </c>
      <c r="W122" s="867" t="s">
        <v>689</v>
      </c>
      <c r="X122" s="491">
        <v>2</v>
      </c>
      <c r="Y122" s="496" t="s">
        <v>264</v>
      </c>
      <c r="Z122" s="764">
        <v>10.08</v>
      </c>
      <c r="AA122" s="681">
        <f>+X122*Z122</f>
        <v>20.16</v>
      </c>
      <c r="AB122" s="684">
        <f>+AA122*0.12+AA122</f>
        <v>22.5792</v>
      </c>
      <c r="AC122" s="683"/>
      <c r="AD122" s="627"/>
      <c r="AE122" s="628" t="s">
        <v>52</v>
      </c>
      <c r="AF122" s="628"/>
      <c r="AG122" s="2804"/>
    </row>
    <row r="123" spans="1:33" s="483" customFormat="1" ht="18" customHeight="1" x14ac:dyDescent="0.25">
      <c r="A123" s="2769"/>
      <c r="B123" s="2786"/>
      <c r="C123" s="2789"/>
      <c r="D123" s="2780"/>
      <c r="E123" s="2793"/>
      <c r="F123" s="2780"/>
      <c r="G123" s="2780"/>
      <c r="H123" s="2780"/>
      <c r="I123" s="2776"/>
      <c r="J123" s="2776"/>
      <c r="K123" s="2776"/>
      <c r="L123" s="2776"/>
      <c r="M123" s="2780"/>
      <c r="N123" s="2827"/>
      <c r="O123" s="2815"/>
      <c r="P123" s="2797"/>
      <c r="Q123" s="2797"/>
      <c r="R123" s="2797"/>
      <c r="S123" s="2797"/>
      <c r="T123" s="2783"/>
      <c r="U123" s="935"/>
      <c r="V123" s="899" t="s">
        <v>47</v>
      </c>
      <c r="W123" s="867" t="s">
        <v>687</v>
      </c>
      <c r="X123" s="491">
        <v>2</v>
      </c>
      <c r="Y123" s="496" t="s">
        <v>264</v>
      </c>
      <c r="Z123" s="764">
        <v>10.08</v>
      </c>
      <c r="AA123" s="681">
        <f>+X123*Z123</f>
        <v>20.16</v>
      </c>
      <c r="AB123" s="684">
        <f>+AA123*0.12+AA123</f>
        <v>22.5792</v>
      </c>
      <c r="AC123" s="683"/>
      <c r="AD123" s="627"/>
      <c r="AE123" s="628" t="s">
        <v>52</v>
      </c>
      <c r="AF123" s="628"/>
      <c r="AG123" s="2804"/>
    </row>
    <row r="124" spans="1:33" s="483" customFormat="1" ht="18" customHeight="1" thickBot="1" x14ac:dyDescent="0.3">
      <c r="A124" s="2769"/>
      <c r="B124" s="2871"/>
      <c r="C124" s="2872"/>
      <c r="D124" s="2873"/>
      <c r="E124" s="2874"/>
      <c r="F124" s="2873"/>
      <c r="G124" s="2873"/>
      <c r="H124" s="2873"/>
      <c r="I124" s="2883"/>
      <c r="J124" s="2883"/>
      <c r="K124" s="2883"/>
      <c r="L124" s="2883"/>
      <c r="M124" s="2873"/>
      <c r="N124" s="2880"/>
      <c r="O124" s="2881"/>
      <c r="P124" s="2876"/>
      <c r="Q124" s="2876"/>
      <c r="R124" s="2876"/>
      <c r="S124" s="2876"/>
      <c r="T124" s="2877"/>
      <c r="U124" s="935"/>
      <c r="V124" s="899" t="s">
        <v>47</v>
      </c>
      <c r="W124" s="867" t="s">
        <v>688</v>
      </c>
      <c r="X124" s="502">
        <v>2</v>
      </c>
      <c r="Y124" s="503" t="s">
        <v>264</v>
      </c>
      <c r="Z124" s="770">
        <v>10.08</v>
      </c>
      <c r="AA124" s="718">
        <f>+X124*Z124</f>
        <v>20.16</v>
      </c>
      <c r="AB124" s="719">
        <f>+AA124*0.12+AA124</f>
        <v>22.5792</v>
      </c>
      <c r="AC124" s="720"/>
      <c r="AD124" s="634"/>
      <c r="AE124" s="635" t="s">
        <v>52</v>
      </c>
      <c r="AF124" s="635"/>
      <c r="AG124" s="2857"/>
    </row>
    <row r="125" spans="1:33" s="945" customFormat="1" ht="22.5" customHeight="1" thickBot="1" x14ac:dyDescent="0.3">
      <c r="A125" s="2770"/>
      <c r="B125" s="2859" t="s">
        <v>137</v>
      </c>
      <c r="C125" s="2860"/>
      <c r="D125" s="2860"/>
      <c r="E125" s="2860"/>
      <c r="F125" s="2860"/>
      <c r="G125" s="2860"/>
      <c r="H125" s="2860"/>
      <c r="I125" s="2860"/>
      <c r="J125" s="2860"/>
      <c r="K125" s="2860"/>
      <c r="L125" s="2860"/>
      <c r="M125" s="2860"/>
      <c r="N125" s="499" t="s">
        <v>138</v>
      </c>
      <c r="O125" s="943">
        <f>SUM(O102:O124)</f>
        <v>3529.1559840000004</v>
      </c>
      <c r="P125" s="943">
        <f>SUM(P102:P121)</f>
        <v>0</v>
      </c>
      <c r="Q125" s="943">
        <f>SUM(Q102:Q121)</f>
        <v>0</v>
      </c>
      <c r="R125" s="943">
        <f>SUM(R102:R121)</f>
        <v>0</v>
      </c>
      <c r="S125" s="943">
        <f>SUM(S102:S121)</f>
        <v>3529.1559840000004</v>
      </c>
      <c r="T125" s="944"/>
      <c r="U125" s="2878" t="s">
        <v>139</v>
      </c>
      <c r="V125" s="2879"/>
      <c r="W125" s="2879"/>
      <c r="X125" s="2879"/>
      <c r="Y125" s="2879"/>
      <c r="Z125" s="2879"/>
      <c r="AA125" s="2879"/>
      <c r="AB125" s="499" t="s">
        <v>138</v>
      </c>
      <c r="AC125" s="555">
        <f>SUM(AC102:AC124)</f>
        <v>3529.1559840000004</v>
      </c>
      <c r="AD125" s="2862"/>
      <c r="AE125" s="2863"/>
      <c r="AF125" s="2863"/>
      <c r="AG125" s="2864"/>
    </row>
    <row r="126" spans="1:33" s="483" customFormat="1" ht="33.950000000000003" customHeight="1" x14ac:dyDescent="0.25">
      <c r="A126" s="2773" t="s">
        <v>194</v>
      </c>
      <c r="B126" s="2785" t="s">
        <v>44</v>
      </c>
      <c r="C126" s="2788" t="s">
        <v>45</v>
      </c>
      <c r="D126" s="2779" t="s">
        <v>87</v>
      </c>
      <c r="E126" s="2792" t="s">
        <v>47</v>
      </c>
      <c r="F126" s="2779" t="s">
        <v>1077</v>
      </c>
      <c r="G126" s="2779" t="s">
        <v>195</v>
      </c>
      <c r="H126" s="2779" t="s">
        <v>1216</v>
      </c>
      <c r="I126" s="2891">
        <v>20</v>
      </c>
      <c r="J126" s="2891">
        <v>28</v>
      </c>
      <c r="K126" s="2892">
        <v>24</v>
      </c>
      <c r="L126" s="2892">
        <v>24</v>
      </c>
      <c r="M126" s="2779" t="s">
        <v>1042</v>
      </c>
      <c r="N126" s="2858" t="s">
        <v>1016</v>
      </c>
      <c r="O126" s="2889">
        <f>+AC126</f>
        <v>235.64800000000002</v>
      </c>
      <c r="P126" s="2890">
        <v>0</v>
      </c>
      <c r="Q126" s="2890">
        <v>0</v>
      </c>
      <c r="R126" s="2890">
        <v>0</v>
      </c>
      <c r="S126" s="2885">
        <f>+SUM(O126:Q134)</f>
        <v>235.64800000000002</v>
      </c>
      <c r="T126" s="2782" t="s">
        <v>1122</v>
      </c>
      <c r="U126" s="600" t="s">
        <v>65</v>
      </c>
      <c r="V126" s="912"/>
      <c r="W126" s="868" t="s">
        <v>66</v>
      </c>
      <c r="X126" s="492"/>
      <c r="Y126" s="493"/>
      <c r="Z126" s="762"/>
      <c r="AA126" s="771"/>
      <c r="AB126" s="771"/>
      <c r="AC126" s="751">
        <f>SUM(AB127:AB134)</f>
        <v>235.64800000000002</v>
      </c>
      <c r="AD126" s="493"/>
      <c r="AE126" s="493"/>
      <c r="AF126" s="493"/>
      <c r="AG126" s="2886"/>
    </row>
    <row r="127" spans="1:33" s="483" customFormat="1" ht="18" customHeight="1" x14ac:dyDescent="0.25">
      <c r="A127" s="2766"/>
      <c r="B127" s="2786"/>
      <c r="C127" s="2789"/>
      <c r="D127" s="2780"/>
      <c r="E127" s="2793"/>
      <c r="F127" s="2780"/>
      <c r="G127" s="2780"/>
      <c r="H127" s="2780"/>
      <c r="I127" s="2776"/>
      <c r="J127" s="2776"/>
      <c r="K127" s="2776"/>
      <c r="L127" s="2776"/>
      <c r="M127" s="2780"/>
      <c r="N127" s="2827"/>
      <c r="O127" s="2815"/>
      <c r="P127" s="2797"/>
      <c r="Q127" s="2797"/>
      <c r="R127" s="2797"/>
      <c r="S127" s="2797"/>
      <c r="T127" s="2783"/>
      <c r="U127" s="585"/>
      <c r="V127" s="899" t="s">
        <v>47</v>
      </c>
      <c r="W127" s="858" t="s">
        <v>686</v>
      </c>
      <c r="X127" s="501">
        <v>2</v>
      </c>
      <c r="Y127" s="257" t="s">
        <v>264</v>
      </c>
      <c r="Z127" s="756">
        <v>10.08</v>
      </c>
      <c r="AA127" s="772">
        <f t="shared" ref="AA127:AA134" si="6">+X127*Z127</f>
        <v>20.16</v>
      </c>
      <c r="AB127" s="772">
        <f t="shared" ref="AB127:AB134" si="7">+AA127*0.12+AA127</f>
        <v>22.5792</v>
      </c>
      <c r="AC127" s="743"/>
      <c r="AD127" s="257"/>
      <c r="AE127" s="257" t="s">
        <v>52</v>
      </c>
      <c r="AF127" s="257"/>
      <c r="AG127" s="2887"/>
    </row>
    <row r="128" spans="1:33" s="483" customFormat="1" ht="18" customHeight="1" x14ac:dyDescent="0.25">
      <c r="A128" s="2766"/>
      <c r="B128" s="2786"/>
      <c r="C128" s="2789"/>
      <c r="D128" s="2780"/>
      <c r="E128" s="2793"/>
      <c r="F128" s="2780"/>
      <c r="G128" s="2780"/>
      <c r="H128" s="2780"/>
      <c r="I128" s="2776"/>
      <c r="J128" s="2776"/>
      <c r="K128" s="2776"/>
      <c r="L128" s="2776"/>
      <c r="M128" s="2780"/>
      <c r="N128" s="2827"/>
      <c r="O128" s="2815"/>
      <c r="P128" s="2797"/>
      <c r="Q128" s="2797"/>
      <c r="R128" s="2797"/>
      <c r="S128" s="2797"/>
      <c r="T128" s="2783"/>
      <c r="U128" s="585"/>
      <c r="V128" s="899" t="s">
        <v>47</v>
      </c>
      <c r="W128" s="858" t="s">
        <v>687</v>
      </c>
      <c r="X128" s="501">
        <v>1</v>
      </c>
      <c r="Y128" s="257" t="s">
        <v>264</v>
      </c>
      <c r="Z128" s="756">
        <v>10.08</v>
      </c>
      <c r="AA128" s="772">
        <f t="shared" si="6"/>
        <v>10.08</v>
      </c>
      <c r="AB128" s="772">
        <f t="shared" si="7"/>
        <v>11.2896</v>
      </c>
      <c r="AC128" s="743"/>
      <c r="AD128" s="257"/>
      <c r="AE128" s="257" t="s">
        <v>52</v>
      </c>
      <c r="AF128" s="259"/>
      <c r="AG128" s="2887"/>
    </row>
    <row r="129" spans="1:33" s="483" customFormat="1" ht="18" customHeight="1" x14ac:dyDescent="0.25">
      <c r="A129" s="2766"/>
      <c r="B129" s="2786"/>
      <c r="C129" s="2789"/>
      <c r="D129" s="2780"/>
      <c r="E129" s="2793"/>
      <c r="F129" s="2780"/>
      <c r="G129" s="2780"/>
      <c r="H129" s="2780"/>
      <c r="I129" s="2776"/>
      <c r="J129" s="2776"/>
      <c r="K129" s="2776"/>
      <c r="L129" s="2776"/>
      <c r="M129" s="2780"/>
      <c r="N129" s="2827"/>
      <c r="O129" s="2815"/>
      <c r="P129" s="2797"/>
      <c r="Q129" s="2797"/>
      <c r="R129" s="2797"/>
      <c r="S129" s="2797"/>
      <c r="T129" s="2783"/>
      <c r="U129" s="585"/>
      <c r="V129" s="899" t="s">
        <v>47</v>
      </c>
      <c r="W129" s="858" t="s">
        <v>688</v>
      </c>
      <c r="X129" s="501">
        <v>1</v>
      </c>
      <c r="Y129" s="257" t="s">
        <v>264</v>
      </c>
      <c r="Z129" s="756">
        <v>10.08</v>
      </c>
      <c r="AA129" s="772">
        <f t="shared" si="6"/>
        <v>10.08</v>
      </c>
      <c r="AB129" s="772">
        <f t="shared" si="7"/>
        <v>11.2896</v>
      </c>
      <c r="AC129" s="743"/>
      <c r="AD129" s="257"/>
      <c r="AE129" s="257" t="s">
        <v>52</v>
      </c>
      <c r="AF129" s="259"/>
      <c r="AG129" s="2887"/>
    </row>
    <row r="130" spans="1:33" s="483" customFormat="1" ht="18" customHeight="1" x14ac:dyDescent="0.25">
      <c r="A130" s="2766"/>
      <c r="B130" s="2786"/>
      <c r="C130" s="2789"/>
      <c r="D130" s="2780"/>
      <c r="E130" s="2793"/>
      <c r="F130" s="2780"/>
      <c r="G130" s="2780"/>
      <c r="H130" s="2780"/>
      <c r="I130" s="2776"/>
      <c r="J130" s="2776"/>
      <c r="K130" s="2776"/>
      <c r="L130" s="2776"/>
      <c r="M130" s="2780"/>
      <c r="N130" s="2827"/>
      <c r="O130" s="2815"/>
      <c r="P130" s="2797"/>
      <c r="Q130" s="2797"/>
      <c r="R130" s="2797"/>
      <c r="S130" s="2797"/>
      <c r="T130" s="2783"/>
      <c r="U130" s="586"/>
      <c r="V130" s="899" t="s">
        <v>47</v>
      </c>
      <c r="W130" s="858" t="s">
        <v>689</v>
      </c>
      <c r="X130" s="501">
        <v>1</v>
      </c>
      <c r="Y130" s="257" t="s">
        <v>264</v>
      </c>
      <c r="Z130" s="756">
        <v>10.08</v>
      </c>
      <c r="AA130" s="772">
        <f t="shared" si="6"/>
        <v>10.08</v>
      </c>
      <c r="AB130" s="772">
        <f t="shared" si="7"/>
        <v>11.2896</v>
      </c>
      <c r="AC130" s="773"/>
      <c r="AD130" s="495"/>
      <c r="AE130" s="495" t="s">
        <v>52</v>
      </c>
      <c r="AF130" s="504"/>
      <c r="AG130" s="2887"/>
    </row>
    <row r="131" spans="1:33" s="483" customFormat="1" ht="18" customHeight="1" x14ac:dyDescent="0.25">
      <c r="A131" s="2766"/>
      <c r="B131" s="2786"/>
      <c r="C131" s="2789"/>
      <c r="D131" s="2780"/>
      <c r="E131" s="2793"/>
      <c r="F131" s="2780"/>
      <c r="G131" s="2780"/>
      <c r="H131" s="2780"/>
      <c r="I131" s="2776"/>
      <c r="J131" s="2776"/>
      <c r="K131" s="2776"/>
      <c r="L131" s="2776"/>
      <c r="M131" s="2780"/>
      <c r="N131" s="2827"/>
      <c r="O131" s="2815"/>
      <c r="P131" s="2797"/>
      <c r="Q131" s="2797"/>
      <c r="R131" s="2797"/>
      <c r="S131" s="2797"/>
      <c r="T131" s="2783"/>
      <c r="U131" s="586"/>
      <c r="V131" s="899" t="s">
        <v>47</v>
      </c>
      <c r="W131" s="858" t="s">
        <v>998</v>
      </c>
      <c r="X131" s="501">
        <v>1</v>
      </c>
      <c r="Y131" s="257" t="s">
        <v>264</v>
      </c>
      <c r="Z131" s="756">
        <v>40</v>
      </c>
      <c r="AA131" s="772">
        <f t="shared" si="6"/>
        <v>40</v>
      </c>
      <c r="AB131" s="772">
        <f t="shared" si="7"/>
        <v>44.8</v>
      </c>
      <c r="AC131" s="773"/>
      <c r="AD131" s="495"/>
      <c r="AE131" s="495" t="s">
        <v>52</v>
      </c>
      <c r="AF131" s="504"/>
      <c r="AG131" s="2887"/>
    </row>
    <row r="132" spans="1:33" s="483" customFormat="1" ht="18" customHeight="1" x14ac:dyDescent="0.25">
      <c r="A132" s="2766"/>
      <c r="B132" s="2786"/>
      <c r="C132" s="2789"/>
      <c r="D132" s="2780"/>
      <c r="E132" s="2793"/>
      <c r="F132" s="2780"/>
      <c r="G132" s="2780"/>
      <c r="H132" s="2780"/>
      <c r="I132" s="2776"/>
      <c r="J132" s="2776"/>
      <c r="K132" s="2776"/>
      <c r="L132" s="2776"/>
      <c r="M132" s="2780"/>
      <c r="N132" s="2827"/>
      <c r="O132" s="2815"/>
      <c r="P132" s="2797"/>
      <c r="Q132" s="2797"/>
      <c r="R132" s="2797"/>
      <c r="S132" s="2797"/>
      <c r="T132" s="2783"/>
      <c r="U132" s="586"/>
      <c r="V132" s="896" t="s">
        <v>47</v>
      </c>
      <c r="W132" s="854" t="s">
        <v>987</v>
      </c>
      <c r="X132" s="501">
        <v>1</v>
      </c>
      <c r="Y132" s="487" t="s">
        <v>264</v>
      </c>
      <c r="Z132" s="755">
        <v>40</v>
      </c>
      <c r="AA132" s="685">
        <f t="shared" si="6"/>
        <v>40</v>
      </c>
      <c r="AB132" s="686">
        <f t="shared" si="7"/>
        <v>44.8</v>
      </c>
      <c r="AC132" s="773"/>
      <c r="AD132" s="495"/>
      <c r="AE132" s="495" t="s">
        <v>52</v>
      </c>
      <c r="AF132" s="504"/>
      <c r="AG132" s="2887"/>
    </row>
    <row r="133" spans="1:33" s="483" customFormat="1" ht="33.950000000000003" customHeight="1" x14ac:dyDescent="0.25">
      <c r="A133" s="2766"/>
      <c r="B133" s="2786"/>
      <c r="C133" s="2789"/>
      <c r="D133" s="2780"/>
      <c r="E133" s="2793"/>
      <c r="F133" s="2780"/>
      <c r="G133" s="2780"/>
      <c r="H133" s="2780"/>
      <c r="I133" s="2776"/>
      <c r="J133" s="2776"/>
      <c r="K133" s="2776"/>
      <c r="L133" s="2776"/>
      <c r="M133" s="2780"/>
      <c r="N133" s="2827"/>
      <c r="O133" s="2815"/>
      <c r="P133" s="2797"/>
      <c r="Q133" s="2797"/>
      <c r="R133" s="2797"/>
      <c r="S133" s="2797"/>
      <c r="T133" s="2783"/>
      <c r="U133" s="586"/>
      <c r="V133" s="896" t="s">
        <v>47</v>
      </c>
      <c r="W133" s="854" t="s">
        <v>988</v>
      </c>
      <c r="X133" s="501">
        <v>1</v>
      </c>
      <c r="Y133" s="487" t="s">
        <v>264</v>
      </c>
      <c r="Z133" s="755">
        <v>40</v>
      </c>
      <c r="AA133" s="685">
        <f t="shared" si="6"/>
        <v>40</v>
      </c>
      <c r="AB133" s="686">
        <f t="shared" si="7"/>
        <v>44.8</v>
      </c>
      <c r="AC133" s="773"/>
      <c r="AD133" s="495"/>
      <c r="AE133" s="495" t="s">
        <v>52</v>
      </c>
      <c r="AF133" s="504"/>
      <c r="AG133" s="2887"/>
    </row>
    <row r="134" spans="1:33" s="483" customFormat="1" ht="18" customHeight="1" x14ac:dyDescent="0.25">
      <c r="A134" s="2766"/>
      <c r="B134" s="2817"/>
      <c r="C134" s="2790"/>
      <c r="D134" s="2781"/>
      <c r="E134" s="2794"/>
      <c r="F134" s="2781"/>
      <c r="G134" s="2781"/>
      <c r="H134" s="2781"/>
      <c r="I134" s="2810"/>
      <c r="J134" s="2810"/>
      <c r="K134" s="2810"/>
      <c r="L134" s="2810"/>
      <c r="M134" s="2781"/>
      <c r="N134" s="2828"/>
      <c r="O134" s="2816"/>
      <c r="P134" s="2798"/>
      <c r="Q134" s="2798"/>
      <c r="R134" s="2798"/>
      <c r="S134" s="2798"/>
      <c r="T134" s="2813"/>
      <c r="U134" s="601"/>
      <c r="V134" s="898" t="s">
        <v>47</v>
      </c>
      <c r="W134" s="856" t="s">
        <v>989</v>
      </c>
      <c r="X134" s="501">
        <v>1</v>
      </c>
      <c r="Y134" s="490" t="s">
        <v>264</v>
      </c>
      <c r="Z134" s="263">
        <v>40</v>
      </c>
      <c r="AA134" s="692">
        <f t="shared" si="6"/>
        <v>40</v>
      </c>
      <c r="AB134" s="693">
        <f t="shared" si="7"/>
        <v>44.8</v>
      </c>
      <c r="AC134" s="745"/>
      <c r="AD134" s="264"/>
      <c r="AE134" s="264" t="s">
        <v>52</v>
      </c>
      <c r="AF134" s="265"/>
      <c r="AG134" s="2888"/>
    </row>
    <row r="135" spans="1:33" s="483" customFormat="1" ht="18" customHeight="1" x14ac:dyDescent="0.25">
      <c r="A135" s="2766"/>
      <c r="B135" s="2806" t="s">
        <v>44</v>
      </c>
      <c r="C135" s="2807" t="s">
        <v>45</v>
      </c>
      <c r="D135" s="2791" t="s">
        <v>87</v>
      </c>
      <c r="E135" s="2808" t="s">
        <v>47</v>
      </c>
      <c r="F135" s="2791" t="s">
        <v>197</v>
      </c>
      <c r="G135" s="2791" t="s">
        <v>198</v>
      </c>
      <c r="H135" s="2791" t="s">
        <v>1057</v>
      </c>
      <c r="I135" s="2818">
        <v>150</v>
      </c>
      <c r="J135" s="2818">
        <v>300</v>
      </c>
      <c r="K135" s="2809">
        <v>24</v>
      </c>
      <c r="L135" s="2809">
        <v>24</v>
      </c>
      <c r="M135" s="2791" t="s">
        <v>1043</v>
      </c>
      <c r="N135" s="2826" t="s">
        <v>1017</v>
      </c>
      <c r="O135" s="2814">
        <f>+AC135</f>
        <v>129.38903999999997</v>
      </c>
      <c r="P135" s="2796">
        <v>0</v>
      </c>
      <c r="Q135" s="2796">
        <v>0</v>
      </c>
      <c r="R135" s="2796">
        <v>0</v>
      </c>
      <c r="S135" s="2866">
        <f>+SUM(O135:Q143)</f>
        <v>129.38903999999997</v>
      </c>
      <c r="T135" s="2825" t="s">
        <v>1123</v>
      </c>
      <c r="U135" s="590" t="s">
        <v>64</v>
      </c>
      <c r="V135" s="909"/>
      <c r="W135" s="869" t="s">
        <v>105</v>
      </c>
      <c r="X135" s="482"/>
      <c r="Y135" s="255"/>
      <c r="Z135" s="774"/>
      <c r="AA135" s="774"/>
      <c r="AB135" s="774"/>
      <c r="AC135" s="747">
        <f>SUM(AB136:AB143)</f>
        <v>129.38903999999997</v>
      </c>
      <c r="AD135" s="255"/>
      <c r="AE135" s="255"/>
      <c r="AF135" s="505"/>
      <c r="AG135" s="2893"/>
    </row>
    <row r="136" spans="1:33" s="483" customFormat="1" ht="18" customHeight="1" x14ac:dyDescent="0.25">
      <c r="A136" s="2766"/>
      <c r="B136" s="2786"/>
      <c r="C136" s="2789"/>
      <c r="D136" s="2780"/>
      <c r="E136" s="2793"/>
      <c r="F136" s="2780"/>
      <c r="G136" s="2780"/>
      <c r="H136" s="2780"/>
      <c r="I136" s="2776"/>
      <c r="J136" s="2776"/>
      <c r="K136" s="2776"/>
      <c r="L136" s="2776"/>
      <c r="M136" s="2780"/>
      <c r="N136" s="2827"/>
      <c r="O136" s="2815"/>
      <c r="P136" s="2797"/>
      <c r="Q136" s="2797"/>
      <c r="R136" s="2797"/>
      <c r="S136" s="2797"/>
      <c r="T136" s="2783"/>
      <c r="U136" s="585"/>
      <c r="V136" s="899" t="s">
        <v>47</v>
      </c>
      <c r="W136" s="858" t="s">
        <v>702</v>
      </c>
      <c r="X136" s="501">
        <v>30</v>
      </c>
      <c r="Y136" s="257" t="s">
        <v>264</v>
      </c>
      <c r="Z136" s="762">
        <v>3.26</v>
      </c>
      <c r="AA136" s="756">
        <f t="shared" ref="AA136:AA143" si="8">+X136*Z136</f>
        <v>97.8</v>
      </c>
      <c r="AB136" s="756">
        <f>AA136</f>
        <v>97.8</v>
      </c>
      <c r="AC136" s="771"/>
      <c r="AD136" s="257"/>
      <c r="AE136" s="257" t="s">
        <v>52</v>
      </c>
      <c r="AF136" s="505"/>
      <c r="AG136" s="2887"/>
    </row>
    <row r="137" spans="1:33" s="483" customFormat="1" ht="18" customHeight="1" x14ac:dyDescent="0.25">
      <c r="A137" s="2766"/>
      <c r="B137" s="2786"/>
      <c r="C137" s="2789"/>
      <c r="D137" s="2780"/>
      <c r="E137" s="2793"/>
      <c r="F137" s="2780"/>
      <c r="G137" s="2780"/>
      <c r="H137" s="2780"/>
      <c r="I137" s="2776"/>
      <c r="J137" s="2776"/>
      <c r="K137" s="2776"/>
      <c r="L137" s="2776"/>
      <c r="M137" s="2780"/>
      <c r="N137" s="2827"/>
      <c r="O137" s="2815"/>
      <c r="P137" s="2797"/>
      <c r="Q137" s="2797"/>
      <c r="R137" s="2797"/>
      <c r="S137" s="2797"/>
      <c r="T137" s="2783"/>
      <c r="U137" s="585"/>
      <c r="V137" s="899" t="s">
        <v>47</v>
      </c>
      <c r="W137" s="858" t="s">
        <v>703</v>
      </c>
      <c r="X137" s="501">
        <v>10</v>
      </c>
      <c r="Y137" s="257" t="s">
        <v>331</v>
      </c>
      <c r="Z137" s="762">
        <v>0.79</v>
      </c>
      <c r="AA137" s="756">
        <f t="shared" si="8"/>
        <v>7.9</v>
      </c>
      <c r="AB137" s="756">
        <f t="shared" ref="AB137:AB143" si="9">+AA137*0.12+AA137</f>
        <v>8.8480000000000008</v>
      </c>
      <c r="AC137" s="771"/>
      <c r="AD137" s="257"/>
      <c r="AE137" s="257" t="s">
        <v>52</v>
      </c>
      <c r="AF137" s="505"/>
      <c r="AG137" s="2887"/>
    </row>
    <row r="138" spans="1:33" s="483" customFormat="1" ht="18" customHeight="1" x14ac:dyDescent="0.25">
      <c r="A138" s="2766"/>
      <c r="B138" s="2786"/>
      <c r="C138" s="2789"/>
      <c r="D138" s="2780"/>
      <c r="E138" s="2793"/>
      <c r="F138" s="2780"/>
      <c r="G138" s="2780"/>
      <c r="H138" s="2780"/>
      <c r="I138" s="2776"/>
      <c r="J138" s="2776"/>
      <c r="K138" s="2776"/>
      <c r="L138" s="2776"/>
      <c r="M138" s="2780"/>
      <c r="N138" s="2827"/>
      <c r="O138" s="2815"/>
      <c r="P138" s="2797"/>
      <c r="Q138" s="2797"/>
      <c r="R138" s="2797"/>
      <c r="S138" s="2797"/>
      <c r="T138" s="2783"/>
      <c r="U138" s="585"/>
      <c r="V138" s="899" t="s">
        <v>47</v>
      </c>
      <c r="W138" s="858" t="s">
        <v>1124</v>
      </c>
      <c r="X138" s="501">
        <v>15</v>
      </c>
      <c r="Y138" s="257" t="s">
        <v>331</v>
      </c>
      <c r="Z138" s="762">
        <v>0.48730000000000001</v>
      </c>
      <c r="AA138" s="756">
        <f t="shared" si="8"/>
        <v>7.3094999999999999</v>
      </c>
      <c r="AB138" s="756">
        <f t="shared" si="9"/>
        <v>8.1866400000000006</v>
      </c>
      <c r="AC138" s="771"/>
      <c r="AD138" s="257"/>
      <c r="AE138" s="257" t="s">
        <v>52</v>
      </c>
      <c r="AF138" s="505"/>
      <c r="AG138" s="2887"/>
    </row>
    <row r="139" spans="1:33" s="483" customFormat="1" ht="18" customHeight="1" x14ac:dyDescent="0.25">
      <c r="A139" s="2766"/>
      <c r="B139" s="2786"/>
      <c r="C139" s="2789"/>
      <c r="D139" s="2780"/>
      <c r="E139" s="2793"/>
      <c r="F139" s="2780"/>
      <c r="G139" s="2780"/>
      <c r="H139" s="2780"/>
      <c r="I139" s="2776"/>
      <c r="J139" s="2776"/>
      <c r="K139" s="2776"/>
      <c r="L139" s="2776"/>
      <c r="M139" s="2780"/>
      <c r="N139" s="2827"/>
      <c r="O139" s="2815"/>
      <c r="P139" s="2797"/>
      <c r="Q139" s="2797"/>
      <c r="R139" s="2797"/>
      <c r="S139" s="2797"/>
      <c r="T139" s="2783"/>
      <c r="U139" s="585"/>
      <c r="V139" s="899" t="s">
        <v>47</v>
      </c>
      <c r="W139" s="858" t="s">
        <v>292</v>
      </c>
      <c r="X139" s="501">
        <v>3</v>
      </c>
      <c r="Y139" s="257" t="s">
        <v>264</v>
      </c>
      <c r="Z139" s="762">
        <v>0.59750000000000003</v>
      </c>
      <c r="AA139" s="756">
        <f>+X139*Z139</f>
        <v>1.7925</v>
      </c>
      <c r="AB139" s="756">
        <f>+AA139*0.12+AA139</f>
        <v>2.0076000000000001</v>
      </c>
      <c r="AC139" s="771"/>
      <c r="AD139" s="257"/>
      <c r="AE139" s="257" t="s">
        <v>52</v>
      </c>
      <c r="AF139" s="505"/>
      <c r="AG139" s="2887"/>
    </row>
    <row r="140" spans="1:33" s="483" customFormat="1" ht="18" customHeight="1" x14ac:dyDescent="0.25">
      <c r="A140" s="2767"/>
      <c r="B140" s="2786"/>
      <c r="C140" s="2789"/>
      <c r="D140" s="2780"/>
      <c r="E140" s="2793"/>
      <c r="F140" s="2780"/>
      <c r="G140" s="2780"/>
      <c r="H140" s="2780"/>
      <c r="I140" s="2776"/>
      <c r="J140" s="2776"/>
      <c r="K140" s="2776"/>
      <c r="L140" s="2776"/>
      <c r="M140" s="2780"/>
      <c r="N140" s="2827"/>
      <c r="O140" s="2815"/>
      <c r="P140" s="2797"/>
      <c r="Q140" s="2797"/>
      <c r="R140" s="2797"/>
      <c r="S140" s="2797"/>
      <c r="T140" s="2783"/>
      <c r="U140" s="585"/>
      <c r="V140" s="899" t="s">
        <v>47</v>
      </c>
      <c r="W140" s="858" t="s">
        <v>704</v>
      </c>
      <c r="X140" s="501">
        <v>5</v>
      </c>
      <c r="Y140" s="257" t="s">
        <v>331</v>
      </c>
      <c r="Z140" s="762">
        <v>0.6925</v>
      </c>
      <c r="AA140" s="756">
        <f t="shared" si="8"/>
        <v>3.4624999999999999</v>
      </c>
      <c r="AB140" s="756">
        <f t="shared" si="9"/>
        <v>3.8780000000000001</v>
      </c>
      <c r="AC140" s="771"/>
      <c r="AD140" s="257"/>
      <c r="AE140" s="257" t="s">
        <v>52</v>
      </c>
      <c r="AF140" s="505"/>
      <c r="AG140" s="2887"/>
    </row>
    <row r="141" spans="1:33" s="483" customFormat="1" ht="18" customHeight="1" x14ac:dyDescent="0.25">
      <c r="A141" s="2768" t="s">
        <v>194</v>
      </c>
      <c r="B141" s="2786"/>
      <c r="C141" s="2789"/>
      <c r="D141" s="2780"/>
      <c r="E141" s="2793"/>
      <c r="F141" s="2780"/>
      <c r="G141" s="2780"/>
      <c r="H141" s="2780"/>
      <c r="I141" s="2776"/>
      <c r="J141" s="2776"/>
      <c r="K141" s="2776"/>
      <c r="L141" s="2776"/>
      <c r="M141" s="2780"/>
      <c r="N141" s="2827"/>
      <c r="O141" s="2815"/>
      <c r="P141" s="2797"/>
      <c r="Q141" s="2797"/>
      <c r="R141" s="2797"/>
      <c r="S141" s="2797"/>
      <c r="T141" s="2783"/>
      <c r="U141" s="585"/>
      <c r="V141" s="899" t="s">
        <v>47</v>
      </c>
      <c r="W141" s="858" t="s">
        <v>335</v>
      </c>
      <c r="X141" s="501">
        <v>6</v>
      </c>
      <c r="Y141" s="257" t="s">
        <v>264</v>
      </c>
      <c r="Z141" s="762">
        <v>0.24</v>
      </c>
      <c r="AA141" s="756">
        <f t="shared" si="8"/>
        <v>1.44</v>
      </c>
      <c r="AB141" s="756">
        <f t="shared" si="9"/>
        <v>1.6128</v>
      </c>
      <c r="AC141" s="771"/>
      <c r="AD141" s="257"/>
      <c r="AE141" s="257" t="s">
        <v>52</v>
      </c>
      <c r="AF141" s="505"/>
      <c r="AG141" s="2887"/>
    </row>
    <row r="142" spans="1:33" s="483" customFormat="1" ht="18" customHeight="1" x14ac:dyDescent="0.25">
      <c r="A142" s="2769"/>
      <c r="B142" s="2786"/>
      <c r="C142" s="2789"/>
      <c r="D142" s="2780"/>
      <c r="E142" s="2793"/>
      <c r="F142" s="2780"/>
      <c r="G142" s="2780"/>
      <c r="H142" s="2780"/>
      <c r="I142" s="2776"/>
      <c r="J142" s="2776"/>
      <c r="K142" s="2776"/>
      <c r="L142" s="2776"/>
      <c r="M142" s="2780"/>
      <c r="N142" s="2827"/>
      <c r="O142" s="2815"/>
      <c r="P142" s="2797"/>
      <c r="Q142" s="2797"/>
      <c r="R142" s="2797"/>
      <c r="S142" s="2797"/>
      <c r="T142" s="2783"/>
      <c r="U142" s="585"/>
      <c r="V142" s="899" t="s">
        <v>47</v>
      </c>
      <c r="W142" s="864" t="s">
        <v>1153</v>
      </c>
      <c r="X142" s="494">
        <v>10</v>
      </c>
      <c r="Y142" s="257" t="s">
        <v>264</v>
      </c>
      <c r="Z142" s="756">
        <v>0.44</v>
      </c>
      <c r="AA142" s="767">
        <f t="shared" si="8"/>
        <v>4.4000000000000004</v>
      </c>
      <c r="AB142" s="767">
        <f t="shared" si="9"/>
        <v>4.9280000000000008</v>
      </c>
      <c r="AC142" s="771"/>
      <c r="AD142" s="257"/>
      <c r="AE142" s="257" t="s">
        <v>52</v>
      </c>
      <c r="AF142" s="505"/>
      <c r="AG142" s="2887"/>
    </row>
    <row r="143" spans="1:33" s="483" customFormat="1" ht="18" customHeight="1" x14ac:dyDescent="0.25">
      <c r="A143" s="2769"/>
      <c r="B143" s="2786"/>
      <c r="C143" s="2789"/>
      <c r="D143" s="2780"/>
      <c r="E143" s="2793"/>
      <c r="F143" s="2780"/>
      <c r="G143" s="2780"/>
      <c r="H143" s="2780"/>
      <c r="I143" s="2776"/>
      <c r="J143" s="2776"/>
      <c r="K143" s="2776"/>
      <c r="L143" s="2776"/>
      <c r="M143" s="2780"/>
      <c r="N143" s="2827"/>
      <c r="O143" s="2815"/>
      <c r="P143" s="2797"/>
      <c r="Q143" s="2797"/>
      <c r="R143" s="2797"/>
      <c r="S143" s="2797"/>
      <c r="T143" s="2783"/>
      <c r="U143" s="587"/>
      <c r="V143" s="907" t="s">
        <v>47</v>
      </c>
      <c r="W143" s="863" t="s">
        <v>999</v>
      </c>
      <c r="X143" s="500">
        <v>10</v>
      </c>
      <c r="Y143" s="261" t="s">
        <v>264</v>
      </c>
      <c r="Z143" s="758">
        <v>0.19</v>
      </c>
      <c r="AA143" s="768">
        <f t="shared" si="8"/>
        <v>1.9</v>
      </c>
      <c r="AB143" s="768">
        <f t="shared" si="9"/>
        <v>2.1280000000000001</v>
      </c>
      <c r="AC143" s="775"/>
      <c r="AD143" s="261"/>
      <c r="AE143" s="261" t="s">
        <v>52</v>
      </c>
      <c r="AF143" s="560"/>
      <c r="AG143" s="2894"/>
    </row>
    <row r="144" spans="1:33" s="483" customFormat="1" ht="36" customHeight="1" x14ac:dyDescent="0.25">
      <c r="A144" s="2769"/>
      <c r="B144" s="2806" t="s">
        <v>44</v>
      </c>
      <c r="C144" s="2807" t="s">
        <v>45</v>
      </c>
      <c r="D144" s="2791" t="s">
        <v>87</v>
      </c>
      <c r="E144" s="2808" t="s">
        <v>47</v>
      </c>
      <c r="F144" s="2791" t="s">
        <v>405</v>
      </c>
      <c r="G144" s="2791" t="s">
        <v>201</v>
      </c>
      <c r="H144" s="2791" t="s">
        <v>1058</v>
      </c>
      <c r="I144" s="2818">
        <v>0</v>
      </c>
      <c r="J144" s="2818">
        <v>0</v>
      </c>
      <c r="K144" s="2809">
        <v>0</v>
      </c>
      <c r="L144" s="2809">
        <v>0</v>
      </c>
      <c r="M144" s="2791" t="s">
        <v>1154</v>
      </c>
      <c r="N144" s="2826" t="s">
        <v>1018</v>
      </c>
      <c r="O144" s="2814">
        <f>+AC144</f>
        <v>0</v>
      </c>
      <c r="P144" s="2796">
        <v>0</v>
      </c>
      <c r="Q144" s="2796">
        <v>0</v>
      </c>
      <c r="R144" s="2796">
        <v>0</v>
      </c>
      <c r="S144" s="2866">
        <f>+SUM(O144:Q145)</f>
        <v>0</v>
      </c>
      <c r="T144" s="2812" t="s">
        <v>1122</v>
      </c>
      <c r="U144" s="590" t="s">
        <v>64</v>
      </c>
      <c r="V144" s="913"/>
      <c r="W144" s="869" t="s">
        <v>105</v>
      </c>
      <c r="X144" s="492"/>
      <c r="Y144" s="493"/>
      <c r="Z144" s="762"/>
      <c r="AA144" s="771"/>
      <c r="AB144" s="771"/>
      <c r="AC144" s="751">
        <f>SUM(AB145:AB145)</f>
        <v>0</v>
      </c>
      <c r="AD144" s="493"/>
      <c r="AE144" s="493"/>
      <c r="AF144" s="505"/>
      <c r="AG144" s="2886"/>
    </row>
    <row r="145" spans="1:33" s="483" customFormat="1" ht="36" customHeight="1" x14ac:dyDescent="0.25">
      <c r="A145" s="2769"/>
      <c r="B145" s="2786"/>
      <c r="C145" s="2789"/>
      <c r="D145" s="2780"/>
      <c r="E145" s="2793"/>
      <c r="F145" s="2780"/>
      <c r="G145" s="2780"/>
      <c r="H145" s="2780"/>
      <c r="I145" s="2776"/>
      <c r="J145" s="2776"/>
      <c r="K145" s="2776"/>
      <c r="L145" s="2776"/>
      <c r="M145" s="2780"/>
      <c r="N145" s="2827"/>
      <c r="O145" s="2815"/>
      <c r="P145" s="2797"/>
      <c r="Q145" s="2797"/>
      <c r="R145" s="2797"/>
      <c r="S145" s="2797"/>
      <c r="T145" s="2783"/>
      <c r="U145" s="585"/>
      <c r="V145" s="899" t="s">
        <v>47</v>
      </c>
      <c r="W145" s="858" t="s">
        <v>702</v>
      </c>
      <c r="X145" s="501">
        <v>0</v>
      </c>
      <c r="Y145" s="257" t="s">
        <v>264</v>
      </c>
      <c r="Z145" s="756">
        <v>0</v>
      </c>
      <c r="AA145" s="772">
        <f>+X145*Z145</f>
        <v>0</v>
      </c>
      <c r="AB145" s="771">
        <f>AA145</f>
        <v>0</v>
      </c>
      <c r="AC145" s="743"/>
      <c r="AD145" s="257"/>
      <c r="AE145" s="257" t="s">
        <v>52</v>
      </c>
      <c r="AF145" s="505"/>
      <c r="AG145" s="2887"/>
    </row>
    <row r="146" spans="1:33" s="483" customFormat="1" ht="33.950000000000003" customHeight="1" x14ac:dyDescent="0.25">
      <c r="A146" s="2769"/>
      <c r="B146" s="2806" t="s">
        <v>44</v>
      </c>
      <c r="C146" s="2807" t="s">
        <v>45</v>
      </c>
      <c r="D146" s="2791" t="s">
        <v>87</v>
      </c>
      <c r="E146" s="2808" t="s">
        <v>47</v>
      </c>
      <c r="F146" s="2791" t="s">
        <v>1078</v>
      </c>
      <c r="G146" s="2791" t="s">
        <v>410</v>
      </c>
      <c r="H146" s="2791" t="s">
        <v>1059</v>
      </c>
      <c r="I146" s="2895">
        <v>100</v>
      </c>
      <c r="J146" s="2895">
        <v>200</v>
      </c>
      <c r="K146" s="2809">
        <v>24</v>
      </c>
      <c r="L146" s="2809">
        <v>24</v>
      </c>
      <c r="M146" s="2791" t="s">
        <v>1044</v>
      </c>
      <c r="N146" s="2826" t="s">
        <v>1019</v>
      </c>
      <c r="O146" s="2814">
        <f>+AC146</f>
        <v>132.44783999999999</v>
      </c>
      <c r="P146" s="2796">
        <v>0</v>
      </c>
      <c r="Q146" s="2796">
        <v>0</v>
      </c>
      <c r="R146" s="2796">
        <v>0</v>
      </c>
      <c r="S146" s="2866">
        <f>+SUM(O146:Q148)</f>
        <v>132.44783999999999</v>
      </c>
      <c r="T146" s="2812" t="s">
        <v>1125</v>
      </c>
      <c r="U146" s="602" t="s">
        <v>65</v>
      </c>
      <c r="V146" s="914"/>
      <c r="W146" s="870" t="s">
        <v>66</v>
      </c>
      <c r="X146" s="482"/>
      <c r="Y146" s="255"/>
      <c r="Z146" s="774"/>
      <c r="AA146" s="706"/>
      <c r="AB146" s="706"/>
      <c r="AC146" s="747">
        <f>SUM(AB147:AB148)</f>
        <v>132.44783999999999</v>
      </c>
      <c r="AD146" s="255"/>
      <c r="AE146" s="255"/>
      <c r="AF146" s="256"/>
      <c r="AG146" s="2893"/>
    </row>
    <row r="147" spans="1:33" s="483" customFormat="1" ht="18" customHeight="1" x14ac:dyDescent="0.25">
      <c r="A147" s="2769"/>
      <c r="B147" s="2786"/>
      <c r="C147" s="2789"/>
      <c r="D147" s="2780"/>
      <c r="E147" s="2793"/>
      <c r="F147" s="2780"/>
      <c r="G147" s="2780"/>
      <c r="H147" s="2780"/>
      <c r="I147" s="2896"/>
      <c r="J147" s="2896"/>
      <c r="K147" s="2776"/>
      <c r="L147" s="2776"/>
      <c r="M147" s="2780"/>
      <c r="N147" s="2827"/>
      <c r="O147" s="2815"/>
      <c r="P147" s="2797"/>
      <c r="Q147" s="2797"/>
      <c r="R147" s="2797"/>
      <c r="S147" s="2797"/>
      <c r="T147" s="2783"/>
      <c r="U147" s="585"/>
      <c r="V147" s="899" t="s">
        <v>47</v>
      </c>
      <c r="W147" s="871" t="s">
        <v>1126</v>
      </c>
      <c r="X147" s="501">
        <v>1</v>
      </c>
      <c r="Y147" s="257" t="s">
        <v>264</v>
      </c>
      <c r="Z147" s="756">
        <v>7.5650000000000004</v>
      </c>
      <c r="AA147" s="772">
        <f>+X147*Z147</f>
        <v>7.5650000000000004</v>
      </c>
      <c r="AB147" s="772">
        <f>+AA147*0.12+AA147</f>
        <v>8.4728000000000012</v>
      </c>
      <c r="AC147" s="743"/>
      <c r="AD147" s="257"/>
      <c r="AE147" s="257" t="s">
        <v>52</v>
      </c>
      <c r="AF147" s="505"/>
      <c r="AG147" s="2887"/>
    </row>
    <row r="148" spans="1:33" s="483" customFormat="1" ht="18" customHeight="1" x14ac:dyDescent="0.25">
      <c r="A148" s="2769"/>
      <c r="B148" s="2786"/>
      <c r="C148" s="2789"/>
      <c r="D148" s="2780"/>
      <c r="E148" s="2793"/>
      <c r="F148" s="2780"/>
      <c r="G148" s="2780"/>
      <c r="H148" s="2780"/>
      <c r="I148" s="2896"/>
      <c r="J148" s="2896"/>
      <c r="K148" s="2776"/>
      <c r="L148" s="2776"/>
      <c r="M148" s="2780"/>
      <c r="N148" s="2827"/>
      <c r="O148" s="2815"/>
      <c r="P148" s="2797"/>
      <c r="Q148" s="2797"/>
      <c r="R148" s="2797"/>
      <c r="S148" s="2797"/>
      <c r="T148" s="2783"/>
      <c r="U148" s="592"/>
      <c r="V148" s="899" t="s">
        <v>47</v>
      </c>
      <c r="W148" s="863" t="s">
        <v>1247</v>
      </c>
      <c r="X148" s="492">
        <v>4</v>
      </c>
      <c r="Y148" s="493" t="s">
        <v>264</v>
      </c>
      <c r="Z148" s="756">
        <v>27.672999999999998</v>
      </c>
      <c r="AA148" s="772">
        <f>+X148*Z148</f>
        <v>110.69199999999999</v>
      </c>
      <c r="AB148" s="772">
        <f>+AA148*0.12+AA148</f>
        <v>123.97503999999999</v>
      </c>
      <c r="AC148" s="743"/>
      <c r="AD148" s="257"/>
      <c r="AE148" s="257" t="s">
        <v>52</v>
      </c>
      <c r="AF148" s="505"/>
      <c r="AG148" s="2887"/>
    </row>
    <row r="149" spans="1:33" s="483" customFormat="1" ht="51.75" customHeight="1" x14ac:dyDescent="0.25">
      <c r="A149" s="2769"/>
      <c r="B149" s="2806" t="s">
        <v>44</v>
      </c>
      <c r="C149" s="2807" t="s">
        <v>45</v>
      </c>
      <c r="D149" s="2791" t="s">
        <v>87</v>
      </c>
      <c r="E149" s="2808" t="s">
        <v>47</v>
      </c>
      <c r="F149" s="2791" t="s">
        <v>203</v>
      </c>
      <c r="G149" s="2791" t="s">
        <v>678</v>
      </c>
      <c r="H149" s="2791" t="s">
        <v>1060</v>
      </c>
      <c r="I149" s="2895">
        <v>100</v>
      </c>
      <c r="J149" s="2895">
        <v>200</v>
      </c>
      <c r="K149" s="2897">
        <v>24</v>
      </c>
      <c r="L149" s="2897">
        <v>24</v>
      </c>
      <c r="M149" s="2791" t="s">
        <v>1045</v>
      </c>
      <c r="N149" s="2826" t="s">
        <v>1217</v>
      </c>
      <c r="O149" s="2814">
        <f>+AC149</f>
        <v>56.111999999999995</v>
      </c>
      <c r="P149" s="2796">
        <v>0</v>
      </c>
      <c r="Q149" s="2796">
        <v>0</v>
      </c>
      <c r="R149" s="2796">
        <v>0</v>
      </c>
      <c r="S149" s="2866">
        <f>+SUM(O149:Q150)</f>
        <v>56.111999999999995</v>
      </c>
      <c r="T149" s="2812" t="s">
        <v>1123</v>
      </c>
      <c r="U149" s="603" t="s">
        <v>64</v>
      </c>
      <c r="V149" s="915"/>
      <c r="W149" s="869" t="s">
        <v>105</v>
      </c>
      <c r="X149" s="482"/>
      <c r="Y149" s="255"/>
      <c r="Z149" s="774"/>
      <c r="AA149" s="706"/>
      <c r="AB149" s="706"/>
      <c r="AC149" s="747">
        <f>SUM(AB150:AB150)</f>
        <v>56.111999999999995</v>
      </c>
      <c r="AD149" s="255"/>
      <c r="AE149" s="255"/>
      <c r="AF149" s="256"/>
      <c r="AG149" s="2893"/>
    </row>
    <row r="150" spans="1:33" s="483" customFormat="1" ht="51.75" customHeight="1" x14ac:dyDescent="0.25">
      <c r="A150" s="2769"/>
      <c r="B150" s="2786"/>
      <c r="C150" s="2789"/>
      <c r="D150" s="2780"/>
      <c r="E150" s="2793"/>
      <c r="F150" s="2780"/>
      <c r="G150" s="2780"/>
      <c r="H150" s="2780"/>
      <c r="I150" s="2896"/>
      <c r="J150" s="2896"/>
      <c r="K150" s="2776"/>
      <c r="L150" s="2776"/>
      <c r="M150" s="2780"/>
      <c r="N150" s="2827"/>
      <c r="O150" s="2815"/>
      <c r="P150" s="2797"/>
      <c r="Q150" s="2797"/>
      <c r="R150" s="2797"/>
      <c r="S150" s="2797"/>
      <c r="T150" s="2802"/>
      <c r="U150" s="587"/>
      <c r="V150" s="907" t="s">
        <v>47</v>
      </c>
      <c r="W150" s="863" t="s">
        <v>705</v>
      </c>
      <c r="X150" s="500">
        <v>30</v>
      </c>
      <c r="Y150" s="261" t="s">
        <v>264</v>
      </c>
      <c r="Z150" s="768">
        <v>1.67</v>
      </c>
      <c r="AA150" s="262">
        <f>+X150*Z150</f>
        <v>50.099999999999994</v>
      </c>
      <c r="AB150" s="262">
        <f>+AA150*0.12+AA150</f>
        <v>56.111999999999995</v>
      </c>
      <c r="AC150" s="749"/>
      <c r="AD150" s="261"/>
      <c r="AE150" s="261" t="s">
        <v>52</v>
      </c>
      <c r="AF150" s="259"/>
      <c r="AG150" s="2887"/>
    </row>
    <row r="151" spans="1:33" s="483" customFormat="1" ht="34.5" customHeight="1" x14ac:dyDescent="0.25">
      <c r="A151" s="2769"/>
      <c r="B151" s="2806" t="s">
        <v>44</v>
      </c>
      <c r="C151" s="2807" t="s">
        <v>45</v>
      </c>
      <c r="D151" s="2791" t="s">
        <v>87</v>
      </c>
      <c r="E151" s="2808" t="s">
        <v>47</v>
      </c>
      <c r="F151" s="2791" t="s">
        <v>1079</v>
      </c>
      <c r="G151" s="2791" t="s">
        <v>96</v>
      </c>
      <c r="H151" s="2791" t="s">
        <v>1061</v>
      </c>
      <c r="I151" s="2818">
        <v>1</v>
      </c>
      <c r="J151" s="2818">
        <v>1</v>
      </c>
      <c r="K151" s="2897">
        <v>6</v>
      </c>
      <c r="L151" s="2897">
        <v>2</v>
      </c>
      <c r="M151" s="2791" t="s">
        <v>1046</v>
      </c>
      <c r="N151" s="2826" t="s">
        <v>1127</v>
      </c>
      <c r="O151" s="2814">
        <f>+AC151</f>
        <v>6.2608000000000006</v>
      </c>
      <c r="P151" s="2796">
        <v>0</v>
      </c>
      <c r="Q151" s="2796">
        <v>0</v>
      </c>
      <c r="R151" s="2796">
        <v>0</v>
      </c>
      <c r="S151" s="2866">
        <f>+SUM(O151:Q152)</f>
        <v>6.2608000000000006</v>
      </c>
      <c r="T151" s="2825" t="s">
        <v>1122</v>
      </c>
      <c r="U151" s="593" t="s">
        <v>64</v>
      </c>
      <c r="V151" s="899"/>
      <c r="W151" s="869" t="s">
        <v>105</v>
      </c>
      <c r="X151" s="1030"/>
      <c r="Y151" s="1036"/>
      <c r="Z151" s="1043"/>
      <c r="AA151" s="1040"/>
      <c r="AB151" s="1040"/>
      <c r="AC151" s="1033">
        <f>SUM(AB152:AB152)</f>
        <v>6.2608000000000006</v>
      </c>
      <c r="AD151" s="1036"/>
      <c r="AE151" s="1036"/>
      <c r="AF151" s="256"/>
      <c r="AG151" s="2893"/>
    </row>
    <row r="152" spans="1:33" s="483" customFormat="1" ht="34.5" customHeight="1" x14ac:dyDescent="0.25">
      <c r="A152" s="2769"/>
      <c r="B152" s="2786"/>
      <c r="C152" s="2789"/>
      <c r="D152" s="2780"/>
      <c r="E152" s="2793"/>
      <c r="F152" s="2780"/>
      <c r="G152" s="2780"/>
      <c r="H152" s="2780"/>
      <c r="I152" s="2776"/>
      <c r="J152" s="2776"/>
      <c r="K152" s="2776"/>
      <c r="L152" s="2776"/>
      <c r="M152" s="2780"/>
      <c r="N152" s="2827"/>
      <c r="O152" s="2815"/>
      <c r="P152" s="2797"/>
      <c r="Q152" s="2797"/>
      <c r="R152" s="2797"/>
      <c r="S152" s="2797"/>
      <c r="T152" s="2783"/>
      <c r="U152" s="587"/>
      <c r="V152" s="907" t="s">
        <v>47</v>
      </c>
      <c r="W152" s="863" t="s">
        <v>294</v>
      </c>
      <c r="X152" s="500">
        <v>5</v>
      </c>
      <c r="Y152" s="261" t="s">
        <v>264</v>
      </c>
      <c r="Z152" s="768">
        <v>1.1180000000000001</v>
      </c>
      <c r="AA152" s="262">
        <f>+X152*Z152</f>
        <v>5.5900000000000007</v>
      </c>
      <c r="AB152" s="262">
        <f>+AA152*0.12+AA152</f>
        <v>6.2608000000000006</v>
      </c>
      <c r="AC152" s="749"/>
      <c r="AD152" s="261"/>
      <c r="AE152" s="261" t="s">
        <v>52</v>
      </c>
      <c r="AF152" s="560"/>
      <c r="AG152" s="2894"/>
    </row>
    <row r="153" spans="1:33" s="483" customFormat="1" ht="18" customHeight="1" x14ac:dyDescent="0.25">
      <c r="A153" s="2769"/>
      <c r="B153" s="2806" t="s">
        <v>44</v>
      </c>
      <c r="C153" s="2807" t="s">
        <v>45</v>
      </c>
      <c r="D153" s="2791" t="s">
        <v>87</v>
      </c>
      <c r="E153" s="2808" t="s">
        <v>47</v>
      </c>
      <c r="F153" s="2791" t="s">
        <v>242</v>
      </c>
      <c r="G153" s="2791" t="s">
        <v>210</v>
      </c>
      <c r="H153" s="2791" t="s">
        <v>1062</v>
      </c>
      <c r="I153" s="2895">
        <v>200</v>
      </c>
      <c r="J153" s="2895">
        <v>100</v>
      </c>
      <c r="K153" s="2897">
        <v>24</v>
      </c>
      <c r="L153" s="2897">
        <v>24</v>
      </c>
      <c r="M153" s="2791" t="s">
        <v>1128</v>
      </c>
      <c r="N153" s="2826" t="s">
        <v>677</v>
      </c>
      <c r="O153" s="2814">
        <f>+AC153</f>
        <v>23.071999999999999</v>
      </c>
      <c r="P153" s="2796">
        <v>0</v>
      </c>
      <c r="Q153" s="2796">
        <v>0</v>
      </c>
      <c r="R153" s="2796">
        <v>0</v>
      </c>
      <c r="S153" s="2866">
        <f>+SUM(O153:Q157)</f>
        <v>23.071999999999999</v>
      </c>
      <c r="T153" s="2812" t="s">
        <v>1241</v>
      </c>
      <c r="U153" s="594" t="s">
        <v>64</v>
      </c>
      <c r="V153" s="909"/>
      <c r="W153" s="869" t="s">
        <v>105</v>
      </c>
      <c r="X153" s="492"/>
      <c r="Y153" s="493"/>
      <c r="Z153" s="762"/>
      <c r="AA153" s="771"/>
      <c r="AB153" s="771"/>
      <c r="AC153" s="751">
        <f>SUM(AB154:AB157)</f>
        <v>23.071999999999999</v>
      </c>
      <c r="AD153" s="493"/>
      <c r="AE153" s="493"/>
      <c r="AF153" s="505"/>
      <c r="AG153" s="2886"/>
    </row>
    <row r="154" spans="1:33" s="483" customFormat="1" ht="18" customHeight="1" x14ac:dyDescent="0.25">
      <c r="A154" s="2769"/>
      <c r="B154" s="2786"/>
      <c r="C154" s="2789"/>
      <c r="D154" s="2780"/>
      <c r="E154" s="2793"/>
      <c r="F154" s="2780"/>
      <c r="G154" s="2780"/>
      <c r="H154" s="2780"/>
      <c r="I154" s="2896"/>
      <c r="J154" s="2896"/>
      <c r="K154" s="2776"/>
      <c r="L154" s="2776"/>
      <c r="M154" s="2780"/>
      <c r="N154" s="2827"/>
      <c r="O154" s="2815"/>
      <c r="P154" s="2797"/>
      <c r="Q154" s="2797"/>
      <c r="R154" s="2797"/>
      <c r="S154" s="2797"/>
      <c r="T154" s="2783"/>
      <c r="U154" s="585"/>
      <c r="V154" s="899" t="s">
        <v>47</v>
      </c>
      <c r="W154" s="858" t="s">
        <v>705</v>
      </c>
      <c r="X154" s="501">
        <v>10</v>
      </c>
      <c r="Y154" s="257" t="s">
        <v>264</v>
      </c>
      <c r="Z154" s="756">
        <v>1.65</v>
      </c>
      <c r="AA154" s="772">
        <f>+X154*Z154</f>
        <v>16.5</v>
      </c>
      <c r="AB154" s="772">
        <f>+AA154*0.12+AA154</f>
        <v>18.48</v>
      </c>
      <c r="AC154" s="743"/>
      <c r="AD154" s="257"/>
      <c r="AE154" s="257" t="s">
        <v>52</v>
      </c>
      <c r="AF154" s="505"/>
      <c r="AG154" s="2887"/>
    </row>
    <row r="155" spans="1:33" s="483" customFormat="1" ht="18" customHeight="1" x14ac:dyDescent="0.25">
      <c r="A155" s="2769"/>
      <c r="B155" s="2786"/>
      <c r="C155" s="2789"/>
      <c r="D155" s="2780"/>
      <c r="E155" s="2793"/>
      <c r="F155" s="2780"/>
      <c r="G155" s="2780"/>
      <c r="H155" s="2780"/>
      <c r="I155" s="2896"/>
      <c r="J155" s="2896"/>
      <c r="K155" s="2776"/>
      <c r="L155" s="2776"/>
      <c r="M155" s="2780"/>
      <c r="N155" s="2827"/>
      <c r="O155" s="2815"/>
      <c r="P155" s="2797"/>
      <c r="Q155" s="2797"/>
      <c r="R155" s="2797"/>
      <c r="S155" s="2797"/>
      <c r="T155" s="2783"/>
      <c r="U155" s="585"/>
      <c r="V155" s="899" t="s">
        <v>47</v>
      </c>
      <c r="W155" s="858" t="s">
        <v>706</v>
      </c>
      <c r="X155" s="501">
        <v>1</v>
      </c>
      <c r="Y155" s="257" t="s">
        <v>264</v>
      </c>
      <c r="Z155" s="756">
        <v>0.56999999999999995</v>
      </c>
      <c r="AA155" s="772">
        <f>+X155*Z155</f>
        <v>0.56999999999999995</v>
      </c>
      <c r="AB155" s="772">
        <f>+AA155*0.12+AA155</f>
        <v>0.63839999999999997</v>
      </c>
      <c r="AC155" s="743"/>
      <c r="AD155" s="257"/>
      <c r="AE155" s="257" t="s">
        <v>52</v>
      </c>
      <c r="AF155" s="505"/>
      <c r="AG155" s="2887"/>
    </row>
    <row r="156" spans="1:33" s="483" customFormat="1" ht="18" customHeight="1" x14ac:dyDescent="0.25">
      <c r="A156" s="2769"/>
      <c r="B156" s="2786"/>
      <c r="C156" s="2789"/>
      <c r="D156" s="2780"/>
      <c r="E156" s="2793"/>
      <c r="F156" s="2780"/>
      <c r="G156" s="2780"/>
      <c r="H156" s="2780"/>
      <c r="I156" s="2896"/>
      <c r="J156" s="2896"/>
      <c r="K156" s="2776"/>
      <c r="L156" s="2776"/>
      <c r="M156" s="2780"/>
      <c r="N156" s="2827"/>
      <c r="O156" s="2815"/>
      <c r="P156" s="2797"/>
      <c r="Q156" s="2797"/>
      <c r="R156" s="2797"/>
      <c r="S156" s="2797"/>
      <c r="T156" s="2783"/>
      <c r="U156" s="585"/>
      <c r="V156" s="899" t="s">
        <v>47</v>
      </c>
      <c r="W156" s="858" t="s">
        <v>295</v>
      </c>
      <c r="X156" s="501">
        <v>2</v>
      </c>
      <c r="Y156" s="257" t="s">
        <v>264</v>
      </c>
      <c r="Z156" s="756">
        <v>1.2</v>
      </c>
      <c r="AA156" s="772">
        <f>+X156*Z156</f>
        <v>2.4</v>
      </c>
      <c r="AB156" s="772">
        <f>+AA156*0.12+AA156</f>
        <v>2.6879999999999997</v>
      </c>
      <c r="AC156" s="743"/>
      <c r="AD156" s="257"/>
      <c r="AE156" s="257" t="s">
        <v>52</v>
      </c>
      <c r="AF156" s="259"/>
      <c r="AG156" s="2887"/>
    </row>
    <row r="157" spans="1:33" s="483" customFormat="1" ht="18" customHeight="1" thickBot="1" x14ac:dyDescent="0.3">
      <c r="A157" s="2769"/>
      <c r="B157" s="2832"/>
      <c r="C157" s="2833"/>
      <c r="D157" s="2834"/>
      <c r="E157" s="2836"/>
      <c r="F157" s="2834"/>
      <c r="G157" s="2834"/>
      <c r="H157" s="2834"/>
      <c r="I157" s="2916"/>
      <c r="J157" s="2916"/>
      <c r="K157" s="2851"/>
      <c r="L157" s="2851"/>
      <c r="M157" s="2834"/>
      <c r="N157" s="2915"/>
      <c r="O157" s="2847"/>
      <c r="P157" s="2848"/>
      <c r="Q157" s="2848"/>
      <c r="R157" s="2848"/>
      <c r="S157" s="2848"/>
      <c r="T157" s="2849"/>
      <c r="U157" s="604"/>
      <c r="V157" s="916" t="s">
        <v>47</v>
      </c>
      <c r="W157" s="872" t="s">
        <v>707</v>
      </c>
      <c r="X157" s="569">
        <v>1</v>
      </c>
      <c r="Y157" s="570" t="s">
        <v>264</v>
      </c>
      <c r="Z157" s="776">
        <v>1.1299999999999999</v>
      </c>
      <c r="AA157" s="777">
        <f>+X157*Z157</f>
        <v>1.1299999999999999</v>
      </c>
      <c r="AB157" s="777">
        <f>+AA157*0.12+AA157</f>
        <v>1.2655999999999998</v>
      </c>
      <c r="AC157" s="748"/>
      <c r="AD157" s="570"/>
      <c r="AE157" s="570" t="s">
        <v>52</v>
      </c>
      <c r="AF157" s="561"/>
      <c r="AG157" s="2908"/>
    </row>
    <row r="158" spans="1:33" s="945" customFormat="1" ht="22.5" customHeight="1" thickBot="1" x14ac:dyDescent="0.3">
      <c r="A158" s="2770"/>
      <c r="B158" s="2859" t="s">
        <v>137</v>
      </c>
      <c r="C158" s="2860"/>
      <c r="D158" s="2860"/>
      <c r="E158" s="2860"/>
      <c r="F158" s="2860"/>
      <c r="G158" s="2860"/>
      <c r="H158" s="2860"/>
      <c r="I158" s="2860"/>
      <c r="J158" s="2860"/>
      <c r="K158" s="2860"/>
      <c r="L158" s="2860"/>
      <c r="M158" s="2860"/>
      <c r="N158" s="499" t="s">
        <v>138</v>
      </c>
      <c r="O158" s="942">
        <f>SUM(O126:O156)</f>
        <v>582.92967999999996</v>
      </c>
      <c r="P158" s="942">
        <f>SUM(P126:P156)</f>
        <v>0</v>
      </c>
      <c r="Q158" s="942">
        <f>SUM(Q126:Q156)</f>
        <v>0</v>
      </c>
      <c r="R158" s="942">
        <f>SUM(R126:R156)</f>
        <v>0</v>
      </c>
      <c r="S158" s="942">
        <f>SUM(S126:S156)</f>
        <v>582.92967999999996</v>
      </c>
      <c r="T158" s="944"/>
      <c r="U158" s="2861" t="s">
        <v>139</v>
      </c>
      <c r="V158" s="2860"/>
      <c r="W158" s="2860"/>
      <c r="X158" s="2860"/>
      <c r="Y158" s="2860"/>
      <c r="Z158" s="2860"/>
      <c r="AA158" s="2860"/>
      <c r="AB158" s="499" t="s">
        <v>138</v>
      </c>
      <c r="AC158" s="506">
        <f>SUM(AC126:AC157)</f>
        <v>582.92967999999996</v>
      </c>
      <c r="AD158" s="2909"/>
      <c r="AE158" s="2910"/>
      <c r="AF158" s="2910"/>
      <c r="AG158" s="2911"/>
    </row>
    <row r="159" spans="1:33" s="483" customFormat="1" ht="26.25" customHeight="1" x14ac:dyDescent="0.25">
      <c r="A159" s="2773" t="s">
        <v>296</v>
      </c>
      <c r="B159" s="2912" t="s">
        <v>75</v>
      </c>
      <c r="C159" s="2913" t="s">
        <v>76</v>
      </c>
      <c r="D159" s="2904" t="s">
        <v>285</v>
      </c>
      <c r="E159" s="2914" t="s">
        <v>47</v>
      </c>
      <c r="F159" s="2904" t="s">
        <v>1080</v>
      </c>
      <c r="G159" s="2904" t="s">
        <v>297</v>
      </c>
      <c r="H159" s="2904" t="s">
        <v>1063</v>
      </c>
      <c r="I159" s="2907">
        <v>1</v>
      </c>
      <c r="J159" s="2907">
        <v>1</v>
      </c>
      <c r="K159" s="2903">
        <v>24</v>
      </c>
      <c r="L159" s="2903">
        <v>24</v>
      </c>
      <c r="M159" s="2904" t="s">
        <v>1129</v>
      </c>
      <c r="N159" s="2905" t="s">
        <v>1020</v>
      </c>
      <c r="O159" s="2906">
        <f>+AC159</f>
        <v>86.038000000000011</v>
      </c>
      <c r="P159" s="2898">
        <v>0</v>
      </c>
      <c r="Q159" s="2898">
        <v>0</v>
      </c>
      <c r="R159" s="2898">
        <v>0</v>
      </c>
      <c r="S159" s="2899">
        <f>+SUM(O159:Q162)</f>
        <v>86.038000000000011</v>
      </c>
      <c r="T159" s="2900" t="s">
        <v>1242</v>
      </c>
      <c r="U159" s="605" t="s">
        <v>64</v>
      </c>
      <c r="V159" s="812"/>
      <c r="W159" s="873" t="s">
        <v>105</v>
      </c>
      <c r="X159" s="820"/>
      <c r="Y159" s="812"/>
      <c r="Z159" s="778"/>
      <c r="AA159" s="721"/>
      <c r="AB159" s="721"/>
      <c r="AC159" s="722">
        <f>SUM(AB160:AB162)</f>
        <v>86.038000000000011</v>
      </c>
      <c r="AD159" s="507"/>
      <c r="AE159" s="507"/>
      <c r="AF159" s="507"/>
      <c r="AG159" s="2901"/>
    </row>
    <row r="160" spans="1:33" s="483" customFormat="1" ht="26.25" customHeight="1" x14ac:dyDescent="0.25">
      <c r="A160" s="2766"/>
      <c r="B160" s="2786"/>
      <c r="C160" s="2789"/>
      <c r="D160" s="2780"/>
      <c r="E160" s="2793"/>
      <c r="F160" s="2780"/>
      <c r="G160" s="2780"/>
      <c r="H160" s="2780"/>
      <c r="I160" s="2776"/>
      <c r="J160" s="2776"/>
      <c r="K160" s="2776"/>
      <c r="L160" s="2776"/>
      <c r="M160" s="2780"/>
      <c r="N160" s="2827"/>
      <c r="O160" s="2815"/>
      <c r="P160" s="2797"/>
      <c r="Q160" s="2797"/>
      <c r="R160" s="2797"/>
      <c r="S160" s="2797"/>
      <c r="T160" s="2783"/>
      <c r="U160" s="606"/>
      <c r="V160" s="813" t="s">
        <v>47</v>
      </c>
      <c r="W160" s="874" t="s">
        <v>348</v>
      </c>
      <c r="X160" s="821">
        <v>10</v>
      </c>
      <c r="Y160" s="813" t="s">
        <v>264</v>
      </c>
      <c r="Z160" s="779">
        <v>3.2557999999999998</v>
      </c>
      <c r="AA160" s="723">
        <f>+X160*Z160</f>
        <v>32.558</v>
      </c>
      <c r="AB160" s="723">
        <f>AA160</f>
        <v>32.558</v>
      </c>
      <c r="AC160" s="724"/>
      <c r="AD160" s="508"/>
      <c r="AE160" s="508" t="s">
        <v>52</v>
      </c>
      <c r="AF160" s="508"/>
      <c r="AG160" s="2887"/>
    </row>
    <row r="161" spans="1:33" s="483" customFormat="1" ht="26.25" customHeight="1" x14ac:dyDescent="0.25">
      <c r="A161" s="2766"/>
      <c r="B161" s="2786"/>
      <c r="C161" s="2789"/>
      <c r="D161" s="2780"/>
      <c r="E161" s="2793"/>
      <c r="F161" s="2780"/>
      <c r="G161" s="2780"/>
      <c r="H161" s="2780"/>
      <c r="I161" s="2776"/>
      <c r="J161" s="2776"/>
      <c r="K161" s="2776"/>
      <c r="L161" s="2776"/>
      <c r="M161" s="2780"/>
      <c r="N161" s="2827"/>
      <c r="O161" s="2815"/>
      <c r="P161" s="2797"/>
      <c r="Q161" s="2797"/>
      <c r="R161" s="2797"/>
      <c r="S161" s="2797"/>
      <c r="T161" s="2783"/>
      <c r="U161" s="606"/>
      <c r="V161" s="813" t="s">
        <v>47</v>
      </c>
      <c r="W161" s="874" t="s">
        <v>708</v>
      </c>
      <c r="X161" s="821">
        <v>20</v>
      </c>
      <c r="Y161" s="813" t="s">
        <v>264</v>
      </c>
      <c r="Z161" s="779">
        <v>1.6525000000000001</v>
      </c>
      <c r="AA161" s="723">
        <f>+X161*Z161</f>
        <v>33.050000000000004</v>
      </c>
      <c r="AB161" s="681">
        <f>+AA161*0.12+AA161</f>
        <v>37.016000000000005</v>
      </c>
      <c r="AC161" s="724"/>
      <c r="AD161" s="508"/>
      <c r="AE161" s="508" t="s">
        <v>52</v>
      </c>
      <c r="AF161" s="509"/>
      <c r="AG161" s="2887"/>
    </row>
    <row r="162" spans="1:33" s="483" customFormat="1" ht="26.25" customHeight="1" x14ac:dyDescent="0.25">
      <c r="A162" s="2766"/>
      <c r="B162" s="2786"/>
      <c r="C162" s="2789"/>
      <c r="D162" s="2780"/>
      <c r="E162" s="2793"/>
      <c r="F162" s="2780"/>
      <c r="G162" s="2780"/>
      <c r="H162" s="2780"/>
      <c r="I162" s="2776"/>
      <c r="J162" s="2776"/>
      <c r="K162" s="2776"/>
      <c r="L162" s="2776"/>
      <c r="M162" s="2780"/>
      <c r="N162" s="2827"/>
      <c r="O162" s="2815"/>
      <c r="P162" s="2797"/>
      <c r="Q162" s="2797"/>
      <c r="R162" s="2797"/>
      <c r="S162" s="2800"/>
      <c r="T162" s="2783"/>
      <c r="U162" s="606"/>
      <c r="V162" s="813" t="s">
        <v>47</v>
      </c>
      <c r="W162" s="874" t="s">
        <v>1130</v>
      </c>
      <c r="X162" s="821">
        <v>30</v>
      </c>
      <c r="Y162" s="813" t="s">
        <v>264</v>
      </c>
      <c r="Z162" s="779">
        <v>0.49</v>
      </c>
      <c r="AA162" s="723">
        <f>+X162*Z162</f>
        <v>14.7</v>
      </c>
      <c r="AB162" s="681">
        <f>+AA162*0.12+AA162</f>
        <v>16.463999999999999</v>
      </c>
      <c r="AC162" s="724"/>
      <c r="AD162" s="508"/>
      <c r="AE162" s="562" t="s">
        <v>52</v>
      </c>
      <c r="AF162" s="509"/>
      <c r="AG162" s="2887"/>
    </row>
    <row r="163" spans="1:33" s="483" customFormat="1" ht="33.950000000000003" customHeight="1" x14ac:dyDescent="0.25">
      <c r="A163" s="2766"/>
      <c r="B163" s="2921" t="s">
        <v>75</v>
      </c>
      <c r="C163" s="2922" t="s">
        <v>76</v>
      </c>
      <c r="D163" s="2902" t="s">
        <v>285</v>
      </c>
      <c r="E163" s="2923" t="s">
        <v>47</v>
      </c>
      <c r="F163" s="2902" t="s">
        <v>1081</v>
      </c>
      <c r="G163" s="2902" t="s">
        <v>1155</v>
      </c>
      <c r="H163" s="2791" t="s">
        <v>1064</v>
      </c>
      <c r="I163" s="2917">
        <v>1</v>
      </c>
      <c r="J163" s="2917">
        <v>1</v>
      </c>
      <c r="K163" s="2918">
        <v>24</v>
      </c>
      <c r="L163" s="2918">
        <v>24</v>
      </c>
      <c r="M163" s="2902" t="s">
        <v>1156</v>
      </c>
      <c r="N163" s="2919" t="s">
        <v>1131</v>
      </c>
      <c r="O163" s="2924">
        <f>+AC163</f>
        <v>235.64800000000002</v>
      </c>
      <c r="P163" s="2925">
        <v>0</v>
      </c>
      <c r="Q163" s="2925">
        <v>0</v>
      </c>
      <c r="R163" s="2925">
        <v>0</v>
      </c>
      <c r="S163" s="2926">
        <f>+SUM(O163:Q171)</f>
        <v>235.64800000000002</v>
      </c>
      <c r="T163" s="2920" t="s">
        <v>1243</v>
      </c>
      <c r="U163" s="607" t="s">
        <v>65</v>
      </c>
      <c r="V163" s="814"/>
      <c r="W163" s="875" t="s">
        <v>66</v>
      </c>
      <c r="X163" s="822"/>
      <c r="Y163" s="814"/>
      <c r="Z163" s="780"/>
      <c r="AA163" s="725"/>
      <c r="AB163" s="725"/>
      <c r="AC163" s="726">
        <f>SUM(AB164:AB171)</f>
        <v>235.64800000000002</v>
      </c>
      <c r="AD163" s="511"/>
      <c r="AE163" s="512"/>
      <c r="AF163" s="513"/>
      <c r="AG163" s="2893"/>
    </row>
    <row r="164" spans="1:33" s="483" customFormat="1" ht="18" customHeight="1" x14ac:dyDescent="0.25">
      <c r="A164" s="2767"/>
      <c r="B164" s="2786"/>
      <c r="C164" s="2789"/>
      <c r="D164" s="2780"/>
      <c r="E164" s="2793"/>
      <c r="F164" s="2780"/>
      <c r="G164" s="2780"/>
      <c r="H164" s="2780"/>
      <c r="I164" s="2776"/>
      <c r="J164" s="2776"/>
      <c r="K164" s="2776"/>
      <c r="L164" s="2776"/>
      <c r="M164" s="2780"/>
      <c r="N164" s="2827"/>
      <c r="O164" s="2815"/>
      <c r="P164" s="2797"/>
      <c r="Q164" s="2797"/>
      <c r="R164" s="2797"/>
      <c r="S164" s="2797"/>
      <c r="T164" s="2783"/>
      <c r="U164" s="606"/>
      <c r="V164" s="813" t="s">
        <v>47</v>
      </c>
      <c r="W164" s="874" t="s">
        <v>686</v>
      </c>
      <c r="X164" s="821">
        <v>2</v>
      </c>
      <c r="Y164" s="813" t="s">
        <v>264</v>
      </c>
      <c r="Z164" s="781">
        <v>10.08</v>
      </c>
      <c r="AA164" s="723">
        <f t="shared" ref="AA164:AA171" si="10">+X164*Z164</f>
        <v>20.16</v>
      </c>
      <c r="AB164" s="723">
        <f t="shared" ref="AB164:AB171" si="11">+AA164*0.12+AA164</f>
        <v>22.5792</v>
      </c>
      <c r="AC164" s="727"/>
      <c r="AD164" s="514"/>
      <c r="AE164" s="508" t="s">
        <v>52</v>
      </c>
      <c r="AF164" s="509"/>
      <c r="AG164" s="2887"/>
    </row>
    <row r="165" spans="1:33" s="483" customFormat="1" ht="18" customHeight="1" x14ac:dyDescent="0.25">
      <c r="A165" s="2768" t="s">
        <v>296</v>
      </c>
      <c r="B165" s="2786"/>
      <c r="C165" s="2789"/>
      <c r="D165" s="2780"/>
      <c r="E165" s="2793"/>
      <c r="F165" s="2780"/>
      <c r="G165" s="2780"/>
      <c r="H165" s="2780"/>
      <c r="I165" s="2776"/>
      <c r="J165" s="2776"/>
      <c r="K165" s="2776"/>
      <c r="L165" s="2776"/>
      <c r="M165" s="2780"/>
      <c r="N165" s="2827"/>
      <c r="O165" s="2815"/>
      <c r="P165" s="2797"/>
      <c r="Q165" s="2797"/>
      <c r="R165" s="2797"/>
      <c r="S165" s="2797"/>
      <c r="T165" s="2783"/>
      <c r="U165" s="606"/>
      <c r="V165" s="813" t="s">
        <v>47</v>
      </c>
      <c r="W165" s="874" t="s">
        <v>687</v>
      </c>
      <c r="X165" s="821">
        <v>1</v>
      </c>
      <c r="Y165" s="813" t="s">
        <v>264</v>
      </c>
      <c r="Z165" s="781">
        <v>10.08</v>
      </c>
      <c r="AA165" s="723">
        <f t="shared" si="10"/>
        <v>10.08</v>
      </c>
      <c r="AB165" s="723">
        <f t="shared" si="11"/>
        <v>11.2896</v>
      </c>
      <c r="AC165" s="727"/>
      <c r="AD165" s="514"/>
      <c r="AE165" s="508" t="s">
        <v>52</v>
      </c>
      <c r="AF165" s="509"/>
      <c r="AG165" s="2887"/>
    </row>
    <row r="166" spans="1:33" s="483" customFormat="1" ht="18" customHeight="1" x14ac:dyDescent="0.25">
      <c r="A166" s="2769"/>
      <c r="B166" s="2786"/>
      <c r="C166" s="2789"/>
      <c r="D166" s="2780"/>
      <c r="E166" s="2793"/>
      <c r="F166" s="2780"/>
      <c r="G166" s="2780"/>
      <c r="H166" s="2780"/>
      <c r="I166" s="2776"/>
      <c r="J166" s="2776"/>
      <c r="K166" s="2776"/>
      <c r="L166" s="2776"/>
      <c r="M166" s="2780"/>
      <c r="N166" s="2827"/>
      <c r="O166" s="2815"/>
      <c r="P166" s="2797"/>
      <c r="Q166" s="2797"/>
      <c r="R166" s="2797"/>
      <c r="S166" s="2797"/>
      <c r="T166" s="2783"/>
      <c r="U166" s="606"/>
      <c r="V166" s="813" t="s">
        <v>47</v>
      </c>
      <c r="W166" s="874" t="s">
        <v>688</v>
      </c>
      <c r="X166" s="821">
        <v>1</v>
      </c>
      <c r="Y166" s="813" t="s">
        <v>264</v>
      </c>
      <c r="Z166" s="781">
        <v>10.08</v>
      </c>
      <c r="AA166" s="723">
        <f t="shared" si="10"/>
        <v>10.08</v>
      </c>
      <c r="AB166" s="723">
        <f t="shared" si="11"/>
        <v>11.2896</v>
      </c>
      <c r="AC166" s="727"/>
      <c r="AD166" s="514"/>
      <c r="AE166" s="508" t="s">
        <v>52</v>
      </c>
      <c r="AF166" s="509"/>
      <c r="AG166" s="2887"/>
    </row>
    <row r="167" spans="1:33" s="483" customFormat="1" ht="18" customHeight="1" x14ac:dyDescent="0.25">
      <c r="A167" s="2769"/>
      <c r="B167" s="2786"/>
      <c r="C167" s="2789"/>
      <c r="D167" s="2780"/>
      <c r="E167" s="2793"/>
      <c r="F167" s="2780"/>
      <c r="G167" s="2780"/>
      <c r="H167" s="2780"/>
      <c r="I167" s="2776"/>
      <c r="J167" s="2776"/>
      <c r="K167" s="2776"/>
      <c r="L167" s="2776"/>
      <c r="M167" s="2780"/>
      <c r="N167" s="2827"/>
      <c r="O167" s="2815"/>
      <c r="P167" s="2797"/>
      <c r="Q167" s="2797"/>
      <c r="R167" s="2797"/>
      <c r="S167" s="2797"/>
      <c r="T167" s="2783"/>
      <c r="U167" s="608"/>
      <c r="V167" s="813" t="s">
        <v>47</v>
      </c>
      <c r="W167" s="874" t="s">
        <v>689</v>
      </c>
      <c r="X167" s="821">
        <v>1</v>
      </c>
      <c r="Y167" s="813" t="s">
        <v>264</v>
      </c>
      <c r="Z167" s="781">
        <v>10.08</v>
      </c>
      <c r="AA167" s="723">
        <f t="shared" si="10"/>
        <v>10.08</v>
      </c>
      <c r="AB167" s="723">
        <f t="shared" si="11"/>
        <v>11.2896</v>
      </c>
      <c r="AC167" s="727"/>
      <c r="AD167" s="514"/>
      <c r="AE167" s="508" t="s">
        <v>52</v>
      </c>
      <c r="AF167" s="515"/>
      <c r="AG167" s="2887"/>
    </row>
    <row r="168" spans="1:33" s="483" customFormat="1" ht="18" customHeight="1" x14ac:dyDescent="0.25">
      <c r="A168" s="2769"/>
      <c r="B168" s="2786"/>
      <c r="C168" s="2789"/>
      <c r="D168" s="2780"/>
      <c r="E168" s="2793"/>
      <c r="F168" s="2780"/>
      <c r="G168" s="2780"/>
      <c r="H168" s="2780"/>
      <c r="I168" s="2776"/>
      <c r="J168" s="2776"/>
      <c r="K168" s="2776"/>
      <c r="L168" s="2776"/>
      <c r="M168" s="2780"/>
      <c r="N168" s="2827"/>
      <c r="O168" s="2815"/>
      <c r="P168" s="2797"/>
      <c r="Q168" s="2797"/>
      <c r="R168" s="2797"/>
      <c r="S168" s="2797"/>
      <c r="T168" s="2783"/>
      <c r="U168" s="608"/>
      <c r="V168" s="899" t="s">
        <v>47</v>
      </c>
      <c r="W168" s="858" t="s">
        <v>998</v>
      </c>
      <c r="X168" s="821">
        <v>1</v>
      </c>
      <c r="Y168" s="257" t="s">
        <v>264</v>
      </c>
      <c r="Z168" s="756">
        <v>40</v>
      </c>
      <c r="AA168" s="772">
        <f t="shared" si="10"/>
        <v>40</v>
      </c>
      <c r="AB168" s="772">
        <f t="shared" si="11"/>
        <v>44.8</v>
      </c>
      <c r="AC168" s="773"/>
      <c r="AD168" s="495"/>
      <c r="AE168" s="495" t="s">
        <v>52</v>
      </c>
      <c r="AF168" s="515"/>
      <c r="AG168" s="2887"/>
    </row>
    <row r="169" spans="1:33" s="483" customFormat="1" ht="18" customHeight="1" x14ac:dyDescent="0.25">
      <c r="A169" s="2769"/>
      <c r="B169" s="2786"/>
      <c r="C169" s="2789"/>
      <c r="D169" s="2780"/>
      <c r="E169" s="2793"/>
      <c r="F169" s="2780"/>
      <c r="G169" s="2780"/>
      <c r="H169" s="2780"/>
      <c r="I169" s="2776"/>
      <c r="J169" s="2776"/>
      <c r="K169" s="2776"/>
      <c r="L169" s="2776"/>
      <c r="M169" s="2780"/>
      <c r="N169" s="2827"/>
      <c r="O169" s="2815"/>
      <c r="P169" s="2797"/>
      <c r="Q169" s="2797"/>
      <c r="R169" s="2797"/>
      <c r="S169" s="2797"/>
      <c r="T169" s="2783"/>
      <c r="U169" s="608"/>
      <c r="V169" s="896" t="s">
        <v>47</v>
      </c>
      <c r="W169" s="854" t="s">
        <v>987</v>
      </c>
      <c r="X169" s="821">
        <v>1</v>
      </c>
      <c r="Y169" s="487" t="s">
        <v>264</v>
      </c>
      <c r="Z169" s="755">
        <v>40</v>
      </c>
      <c r="AA169" s="685">
        <f t="shared" si="10"/>
        <v>40</v>
      </c>
      <c r="AB169" s="686">
        <f t="shared" si="11"/>
        <v>44.8</v>
      </c>
      <c r="AC169" s="773"/>
      <c r="AD169" s="495"/>
      <c r="AE169" s="495" t="s">
        <v>52</v>
      </c>
      <c r="AF169" s="515"/>
      <c r="AG169" s="2887"/>
    </row>
    <row r="170" spans="1:33" s="483" customFormat="1" ht="33.950000000000003" customHeight="1" x14ac:dyDescent="0.25">
      <c r="A170" s="2769"/>
      <c r="B170" s="2786"/>
      <c r="C170" s="2789"/>
      <c r="D170" s="2780"/>
      <c r="E170" s="2793"/>
      <c r="F170" s="2780"/>
      <c r="G170" s="2780"/>
      <c r="H170" s="2780"/>
      <c r="I170" s="2776"/>
      <c r="J170" s="2776"/>
      <c r="K170" s="2776"/>
      <c r="L170" s="2776"/>
      <c r="M170" s="2780"/>
      <c r="N170" s="2827"/>
      <c r="O170" s="2815"/>
      <c r="P170" s="2797"/>
      <c r="Q170" s="2797"/>
      <c r="R170" s="2797"/>
      <c r="S170" s="2797"/>
      <c r="T170" s="2783"/>
      <c r="U170" s="608"/>
      <c r="V170" s="896" t="s">
        <v>47</v>
      </c>
      <c r="W170" s="854" t="s">
        <v>988</v>
      </c>
      <c r="X170" s="821">
        <v>1</v>
      </c>
      <c r="Y170" s="487" t="s">
        <v>264</v>
      </c>
      <c r="Z170" s="755">
        <v>40</v>
      </c>
      <c r="AA170" s="685">
        <f t="shared" si="10"/>
        <v>40</v>
      </c>
      <c r="AB170" s="686">
        <f t="shared" si="11"/>
        <v>44.8</v>
      </c>
      <c r="AC170" s="773"/>
      <c r="AD170" s="495"/>
      <c r="AE170" s="495" t="s">
        <v>52</v>
      </c>
      <c r="AF170" s="515"/>
      <c r="AG170" s="2887"/>
    </row>
    <row r="171" spans="1:33" s="483" customFormat="1" ht="18" customHeight="1" x14ac:dyDescent="0.25">
      <c r="A171" s="2769"/>
      <c r="B171" s="2817"/>
      <c r="C171" s="2790"/>
      <c r="D171" s="2781"/>
      <c r="E171" s="2794"/>
      <c r="F171" s="2781"/>
      <c r="G171" s="2781"/>
      <c r="H171" s="2781"/>
      <c r="I171" s="2810"/>
      <c r="J171" s="2810"/>
      <c r="K171" s="2810"/>
      <c r="L171" s="2810"/>
      <c r="M171" s="2781"/>
      <c r="N171" s="2828"/>
      <c r="O171" s="2816"/>
      <c r="P171" s="2798"/>
      <c r="Q171" s="2798"/>
      <c r="R171" s="2798"/>
      <c r="S171" s="2798"/>
      <c r="T171" s="2813"/>
      <c r="U171" s="609"/>
      <c r="V171" s="898" t="s">
        <v>47</v>
      </c>
      <c r="W171" s="856" t="s">
        <v>989</v>
      </c>
      <c r="X171" s="823">
        <v>1</v>
      </c>
      <c r="Y171" s="490" t="s">
        <v>264</v>
      </c>
      <c r="Z171" s="263">
        <v>40</v>
      </c>
      <c r="AA171" s="692">
        <f t="shared" si="10"/>
        <v>40</v>
      </c>
      <c r="AB171" s="693">
        <f t="shared" si="11"/>
        <v>44.8</v>
      </c>
      <c r="AC171" s="745"/>
      <c r="AD171" s="264"/>
      <c r="AE171" s="264" t="s">
        <v>52</v>
      </c>
      <c r="AF171" s="510"/>
      <c r="AG171" s="2888"/>
    </row>
    <row r="172" spans="1:33" s="483" customFormat="1" ht="36" customHeight="1" x14ac:dyDescent="0.25">
      <c r="A172" s="2769"/>
      <c r="B172" s="2921" t="s">
        <v>75</v>
      </c>
      <c r="C172" s="2922" t="s">
        <v>76</v>
      </c>
      <c r="D172" s="2902" t="s">
        <v>153</v>
      </c>
      <c r="E172" s="2923" t="s">
        <v>47</v>
      </c>
      <c r="F172" s="2902" t="s">
        <v>1082</v>
      </c>
      <c r="G172" s="2902" t="s">
        <v>298</v>
      </c>
      <c r="H172" s="2902" t="s">
        <v>1051</v>
      </c>
      <c r="I172" s="2917">
        <v>0</v>
      </c>
      <c r="J172" s="2917">
        <v>1</v>
      </c>
      <c r="K172" s="2918">
        <v>0</v>
      </c>
      <c r="L172" s="2918">
        <v>24</v>
      </c>
      <c r="M172" s="2902" t="s">
        <v>1047</v>
      </c>
      <c r="N172" s="2919" t="s">
        <v>1021</v>
      </c>
      <c r="O172" s="2924">
        <f>+AC172</f>
        <v>8.7584</v>
      </c>
      <c r="P172" s="2925">
        <v>0</v>
      </c>
      <c r="Q172" s="2925">
        <v>0</v>
      </c>
      <c r="R172" s="2925">
        <v>0</v>
      </c>
      <c r="S172" s="2930">
        <f>+SUM(O172:Q174)</f>
        <v>8.7584</v>
      </c>
      <c r="T172" s="2920" t="s">
        <v>1243</v>
      </c>
      <c r="U172" s="607" t="s">
        <v>64</v>
      </c>
      <c r="V172" s="814"/>
      <c r="W172" s="869" t="s">
        <v>105</v>
      </c>
      <c r="X172" s="824"/>
      <c r="Y172" s="815"/>
      <c r="Z172" s="782"/>
      <c r="AA172" s="728"/>
      <c r="AB172" s="728"/>
      <c r="AC172" s="729">
        <f>SUM(AB173:AB174)</f>
        <v>8.7584</v>
      </c>
      <c r="AD172" s="517"/>
      <c r="AE172" s="512"/>
      <c r="AF172" s="518"/>
      <c r="AG172" s="2893"/>
    </row>
    <row r="173" spans="1:33" s="483" customFormat="1" ht="36" customHeight="1" x14ac:dyDescent="0.25">
      <c r="A173" s="2769"/>
      <c r="B173" s="2786"/>
      <c r="C173" s="2789"/>
      <c r="D173" s="2780"/>
      <c r="E173" s="2793"/>
      <c r="F173" s="2780"/>
      <c r="G173" s="2780"/>
      <c r="H173" s="2780"/>
      <c r="I173" s="2776"/>
      <c r="J173" s="2776"/>
      <c r="K173" s="2776"/>
      <c r="L173" s="2776"/>
      <c r="M173" s="2780"/>
      <c r="N173" s="2827"/>
      <c r="O173" s="2815"/>
      <c r="P173" s="2797"/>
      <c r="Q173" s="2797"/>
      <c r="R173" s="2797"/>
      <c r="S173" s="2797"/>
      <c r="T173" s="2783"/>
      <c r="U173" s="606"/>
      <c r="V173" s="813" t="s">
        <v>47</v>
      </c>
      <c r="W173" s="874" t="s">
        <v>299</v>
      </c>
      <c r="X173" s="821">
        <v>1</v>
      </c>
      <c r="Y173" s="813" t="s">
        <v>264</v>
      </c>
      <c r="Z173" s="779">
        <v>5.75</v>
      </c>
      <c r="AA173" s="723">
        <f>+X173*Z173</f>
        <v>5.75</v>
      </c>
      <c r="AB173" s="723">
        <f>+AA173*0.12+AA173</f>
        <v>6.4399999999999995</v>
      </c>
      <c r="AC173" s="727"/>
      <c r="AD173" s="514"/>
      <c r="AE173" s="508" t="s">
        <v>52</v>
      </c>
      <c r="AF173" s="509"/>
      <c r="AG173" s="2887"/>
    </row>
    <row r="174" spans="1:33" s="483" customFormat="1" ht="36" customHeight="1" x14ac:dyDescent="0.25">
      <c r="A174" s="2769"/>
      <c r="B174" s="2786"/>
      <c r="C174" s="2789"/>
      <c r="D174" s="2780"/>
      <c r="E174" s="2793"/>
      <c r="F174" s="2780"/>
      <c r="G174" s="2780"/>
      <c r="H174" s="2780"/>
      <c r="I174" s="2776"/>
      <c r="J174" s="2776"/>
      <c r="K174" s="2776"/>
      <c r="L174" s="2776"/>
      <c r="M174" s="2780"/>
      <c r="N174" s="2827"/>
      <c r="O174" s="2815"/>
      <c r="P174" s="2797"/>
      <c r="Q174" s="2797"/>
      <c r="R174" s="2797"/>
      <c r="S174" s="2797"/>
      <c r="T174" s="2783"/>
      <c r="U174" s="606"/>
      <c r="V174" s="816" t="s">
        <v>47</v>
      </c>
      <c r="W174" s="876" t="s">
        <v>704</v>
      </c>
      <c r="X174" s="823">
        <v>3</v>
      </c>
      <c r="Y174" s="816" t="s">
        <v>264</v>
      </c>
      <c r="Z174" s="783">
        <v>0.69</v>
      </c>
      <c r="AA174" s="730">
        <f>+X174*Z174</f>
        <v>2.0699999999999998</v>
      </c>
      <c r="AB174" s="730">
        <f>+AA174*0.12+AA174</f>
        <v>2.3184</v>
      </c>
      <c r="AC174" s="731"/>
      <c r="AD174" s="563"/>
      <c r="AE174" s="562" t="s">
        <v>52</v>
      </c>
      <c r="AF174" s="564"/>
      <c r="AG174" s="2894"/>
    </row>
    <row r="175" spans="1:33" s="483" customFormat="1" ht="33" customHeight="1" x14ac:dyDescent="0.25">
      <c r="A175" s="2769"/>
      <c r="B175" s="2921" t="s">
        <v>44</v>
      </c>
      <c r="C175" s="2922" t="s">
        <v>45</v>
      </c>
      <c r="D175" s="2902" t="s">
        <v>285</v>
      </c>
      <c r="E175" s="2923" t="s">
        <v>47</v>
      </c>
      <c r="F175" s="2902" t="s">
        <v>1084</v>
      </c>
      <c r="G175" s="2902" t="s">
        <v>1068</v>
      </c>
      <c r="H175" s="2902" t="s">
        <v>1065</v>
      </c>
      <c r="I175" s="2917">
        <v>1</v>
      </c>
      <c r="J175" s="2917">
        <v>1</v>
      </c>
      <c r="K175" s="2918">
        <v>4</v>
      </c>
      <c r="L175" s="2918">
        <v>12</v>
      </c>
      <c r="M175" s="2902" t="s">
        <v>1132</v>
      </c>
      <c r="N175" s="2919" t="s">
        <v>1022</v>
      </c>
      <c r="O175" s="2929">
        <f>+AC175</f>
        <v>68.521600000000007</v>
      </c>
      <c r="P175" s="2927">
        <v>0</v>
      </c>
      <c r="Q175" s="2927">
        <v>0</v>
      </c>
      <c r="R175" s="2927">
        <v>0</v>
      </c>
      <c r="S175" s="2928">
        <f>+SUM(O175:Q178)</f>
        <v>68.521600000000007</v>
      </c>
      <c r="T175" s="2920" t="s">
        <v>1235</v>
      </c>
      <c r="U175" s="607" t="s">
        <v>64</v>
      </c>
      <c r="V175" s="815"/>
      <c r="W175" s="869" t="s">
        <v>105</v>
      </c>
      <c r="X175" s="824"/>
      <c r="Y175" s="815"/>
      <c r="Z175" s="782"/>
      <c r="AA175" s="728"/>
      <c r="AB175" s="728"/>
      <c r="AC175" s="729">
        <f>SUM(AB176:AB178)</f>
        <v>68.521600000000007</v>
      </c>
      <c r="AD175" s="517"/>
      <c r="AE175" s="512"/>
      <c r="AF175" s="518"/>
      <c r="AG175" s="2886"/>
    </row>
    <row r="176" spans="1:33" s="483" customFormat="1" ht="33" customHeight="1" x14ac:dyDescent="0.25">
      <c r="A176" s="2769"/>
      <c r="B176" s="2786"/>
      <c r="C176" s="2789"/>
      <c r="D176" s="2780"/>
      <c r="E176" s="2793"/>
      <c r="F176" s="2780"/>
      <c r="G176" s="2780"/>
      <c r="H176" s="2780"/>
      <c r="I176" s="2776"/>
      <c r="J176" s="2776"/>
      <c r="K176" s="2776"/>
      <c r="L176" s="2776"/>
      <c r="M176" s="2780"/>
      <c r="N176" s="2827"/>
      <c r="O176" s="2815"/>
      <c r="P176" s="2797"/>
      <c r="Q176" s="2797"/>
      <c r="R176" s="2797"/>
      <c r="S176" s="2797"/>
      <c r="T176" s="2783"/>
      <c r="U176" s="606"/>
      <c r="V176" s="813" t="s">
        <v>47</v>
      </c>
      <c r="W176" s="874" t="s">
        <v>300</v>
      </c>
      <c r="X176" s="821">
        <v>1</v>
      </c>
      <c r="Y176" s="813" t="s">
        <v>264</v>
      </c>
      <c r="Z176" s="779">
        <v>6.18</v>
      </c>
      <c r="AA176" s="723">
        <f t="shared" ref="AA176:AA181" si="12">+X176*Z176</f>
        <v>6.18</v>
      </c>
      <c r="AB176" s="723">
        <f t="shared" ref="AB176:AB181" si="13">+AA176*0.12+AA176</f>
        <v>6.9215999999999998</v>
      </c>
      <c r="AC176" s="727"/>
      <c r="AD176" s="514"/>
      <c r="AE176" s="508" t="s">
        <v>52</v>
      </c>
      <c r="AF176" s="509"/>
      <c r="AG176" s="2887"/>
    </row>
    <row r="177" spans="1:33" s="483" customFormat="1" ht="33" customHeight="1" x14ac:dyDescent="0.25">
      <c r="A177" s="2769"/>
      <c r="B177" s="2786"/>
      <c r="C177" s="2789"/>
      <c r="D177" s="2780"/>
      <c r="E177" s="2793"/>
      <c r="F177" s="2780"/>
      <c r="G177" s="2780"/>
      <c r="H177" s="2780"/>
      <c r="I177" s="2776"/>
      <c r="J177" s="2776"/>
      <c r="K177" s="2776"/>
      <c r="L177" s="2776"/>
      <c r="M177" s="2780"/>
      <c r="N177" s="2827"/>
      <c r="O177" s="2815"/>
      <c r="P177" s="2797"/>
      <c r="Q177" s="2797"/>
      <c r="R177" s="2797"/>
      <c r="S177" s="2797"/>
      <c r="T177" s="2783"/>
      <c r="U177" s="606"/>
      <c r="V177" s="813" t="s">
        <v>47</v>
      </c>
      <c r="W177" s="874" t="s">
        <v>301</v>
      </c>
      <c r="X177" s="821">
        <v>50</v>
      </c>
      <c r="Y177" s="813" t="s">
        <v>264</v>
      </c>
      <c r="Z177" s="779">
        <v>0.55000000000000004</v>
      </c>
      <c r="AA177" s="723">
        <f t="shared" si="12"/>
        <v>27.500000000000004</v>
      </c>
      <c r="AB177" s="723">
        <f t="shared" si="13"/>
        <v>30.800000000000004</v>
      </c>
      <c r="AC177" s="727"/>
      <c r="AD177" s="514"/>
      <c r="AE177" s="508" t="s">
        <v>52</v>
      </c>
      <c r="AF177" s="509"/>
      <c r="AG177" s="2887"/>
    </row>
    <row r="178" spans="1:33" s="483" customFormat="1" ht="33" customHeight="1" x14ac:dyDescent="0.25">
      <c r="A178" s="2769"/>
      <c r="B178" s="2786"/>
      <c r="C178" s="2789"/>
      <c r="D178" s="2780"/>
      <c r="E178" s="2793"/>
      <c r="F178" s="2780"/>
      <c r="G178" s="2780"/>
      <c r="H178" s="2780"/>
      <c r="I178" s="2776"/>
      <c r="J178" s="2776"/>
      <c r="K178" s="2776"/>
      <c r="L178" s="2776"/>
      <c r="M178" s="2780"/>
      <c r="N178" s="2827"/>
      <c r="O178" s="2815"/>
      <c r="P178" s="2797"/>
      <c r="Q178" s="2797"/>
      <c r="R178" s="2797"/>
      <c r="S178" s="2797"/>
      <c r="T178" s="2783"/>
      <c r="U178" s="610"/>
      <c r="V178" s="816" t="s">
        <v>47</v>
      </c>
      <c r="W178" s="876" t="s">
        <v>302</v>
      </c>
      <c r="X178" s="823">
        <v>50</v>
      </c>
      <c r="Y178" s="816" t="s">
        <v>264</v>
      </c>
      <c r="Z178" s="783">
        <v>0.55000000000000004</v>
      </c>
      <c r="AA178" s="730">
        <f t="shared" si="12"/>
        <v>27.500000000000004</v>
      </c>
      <c r="AB178" s="730">
        <f t="shared" si="13"/>
        <v>30.800000000000004</v>
      </c>
      <c r="AC178" s="731"/>
      <c r="AD178" s="563"/>
      <c r="AE178" s="562" t="s">
        <v>52</v>
      </c>
      <c r="AF178" s="564"/>
      <c r="AG178" s="2887"/>
    </row>
    <row r="179" spans="1:33" s="483" customFormat="1" ht="21" customHeight="1" x14ac:dyDescent="0.25">
      <c r="A179" s="2769"/>
      <c r="B179" s="2921" t="s">
        <v>44</v>
      </c>
      <c r="C179" s="2922" t="s">
        <v>45</v>
      </c>
      <c r="D179" s="2902" t="s">
        <v>282</v>
      </c>
      <c r="E179" s="2923" t="s">
        <v>47</v>
      </c>
      <c r="F179" s="2902" t="s">
        <v>1083</v>
      </c>
      <c r="G179" s="2902" t="s">
        <v>136</v>
      </c>
      <c r="H179" s="2902" t="s">
        <v>1056</v>
      </c>
      <c r="I179" s="2931">
        <v>1</v>
      </c>
      <c r="J179" s="2931">
        <v>1</v>
      </c>
      <c r="K179" s="2932">
        <v>24</v>
      </c>
      <c r="L179" s="2932">
        <v>24</v>
      </c>
      <c r="M179" s="2902" t="s">
        <v>1041</v>
      </c>
      <c r="N179" s="2826" t="s">
        <v>1023</v>
      </c>
      <c r="O179" s="2929">
        <f>+AC179</f>
        <v>1.6911999999999998</v>
      </c>
      <c r="P179" s="2927">
        <v>0</v>
      </c>
      <c r="Q179" s="2927">
        <v>0</v>
      </c>
      <c r="R179" s="2927">
        <v>0</v>
      </c>
      <c r="S179" s="2928">
        <f>+SUM(O179:Q181)</f>
        <v>1.6911999999999998</v>
      </c>
      <c r="T179" s="2920" t="s">
        <v>1236</v>
      </c>
      <c r="U179" s="611" t="s">
        <v>64</v>
      </c>
      <c r="V179" s="815"/>
      <c r="W179" s="869" t="s">
        <v>105</v>
      </c>
      <c r="X179" s="824"/>
      <c r="Y179" s="815"/>
      <c r="Z179" s="782"/>
      <c r="AA179" s="728">
        <f t="shared" si="12"/>
        <v>0</v>
      </c>
      <c r="AB179" s="728">
        <f t="shared" si="13"/>
        <v>0</v>
      </c>
      <c r="AC179" s="729">
        <f>SUM(AB180:AB181)</f>
        <v>1.6911999999999998</v>
      </c>
      <c r="AD179" s="512"/>
      <c r="AE179" s="512"/>
      <c r="AF179" s="518"/>
      <c r="AG179" s="2893"/>
    </row>
    <row r="180" spans="1:33" s="483" customFormat="1" ht="21" customHeight="1" x14ac:dyDescent="0.25">
      <c r="A180" s="2769"/>
      <c r="B180" s="2786"/>
      <c r="C180" s="2789"/>
      <c r="D180" s="2780"/>
      <c r="E180" s="2793"/>
      <c r="F180" s="2780"/>
      <c r="G180" s="2780"/>
      <c r="H180" s="2780"/>
      <c r="I180" s="2776"/>
      <c r="J180" s="2776"/>
      <c r="K180" s="2776"/>
      <c r="L180" s="2776"/>
      <c r="M180" s="2780"/>
      <c r="N180" s="2827"/>
      <c r="O180" s="2815"/>
      <c r="P180" s="2797"/>
      <c r="Q180" s="2797"/>
      <c r="R180" s="2797"/>
      <c r="S180" s="2797"/>
      <c r="T180" s="2783"/>
      <c r="U180" s="612"/>
      <c r="V180" s="813" t="s">
        <v>47</v>
      </c>
      <c r="W180" s="874" t="s">
        <v>710</v>
      </c>
      <c r="X180" s="821">
        <v>1</v>
      </c>
      <c r="Y180" s="813" t="s">
        <v>264</v>
      </c>
      <c r="Z180" s="779">
        <v>1.1499999999999999</v>
      </c>
      <c r="AA180" s="723">
        <f t="shared" si="12"/>
        <v>1.1499999999999999</v>
      </c>
      <c r="AB180" s="723">
        <f t="shared" si="13"/>
        <v>1.2879999999999998</v>
      </c>
      <c r="AC180" s="724"/>
      <c r="AD180" s="508"/>
      <c r="AE180" s="508" t="s">
        <v>52</v>
      </c>
      <c r="AF180" s="509"/>
      <c r="AG180" s="2887"/>
    </row>
    <row r="181" spans="1:33" s="483" customFormat="1" ht="21" customHeight="1" thickBot="1" x14ac:dyDescent="0.3">
      <c r="A181" s="2769"/>
      <c r="B181" s="2832"/>
      <c r="C181" s="2833"/>
      <c r="D181" s="2834"/>
      <c r="E181" s="2836"/>
      <c r="F181" s="2834"/>
      <c r="G181" s="2834"/>
      <c r="H181" s="2834"/>
      <c r="I181" s="2851"/>
      <c r="J181" s="2851"/>
      <c r="K181" s="2851"/>
      <c r="L181" s="2851"/>
      <c r="M181" s="2834"/>
      <c r="N181" s="2915"/>
      <c r="O181" s="2847"/>
      <c r="P181" s="2848"/>
      <c r="Q181" s="2848"/>
      <c r="R181" s="2848"/>
      <c r="S181" s="2848"/>
      <c r="T181" s="2849"/>
      <c r="U181" s="613"/>
      <c r="V181" s="661" t="s">
        <v>47</v>
      </c>
      <c r="W181" s="877" t="s">
        <v>152</v>
      </c>
      <c r="X181" s="825">
        <v>1</v>
      </c>
      <c r="Y181" s="661" t="s">
        <v>264</v>
      </c>
      <c r="Z181" s="784">
        <v>0.36</v>
      </c>
      <c r="AA181" s="732">
        <f t="shared" si="12"/>
        <v>0.36</v>
      </c>
      <c r="AB181" s="732">
        <f t="shared" si="13"/>
        <v>0.4032</v>
      </c>
      <c r="AC181" s="733"/>
      <c r="AD181" s="565"/>
      <c r="AE181" s="565" t="s">
        <v>52</v>
      </c>
      <c r="AF181" s="661"/>
      <c r="AG181" s="2908"/>
    </row>
    <row r="182" spans="1:33" s="945" customFormat="1" ht="22.5" customHeight="1" thickBot="1" x14ac:dyDescent="0.3">
      <c r="A182" s="2771"/>
      <c r="B182" s="2859" t="s">
        <v>137</v>
      </c>
      <c r="C182" s="2860"/>
      <c r="D182" s="2860"/>
      <c r="E182" s="2860"/>
      <c r="F182" s="2860"/>
      <c r="G182" s="2860"/>
      <c r="H182" s="2860"/>
      <c r="I182" s="2860"/>
      <c r="J182" s="2860"/>
      <c r="K182" s="2860"/>
      <c r="L182" s="2860"/>
      <c r="M182" s="2860"/>
      <c r="N182" s="499" t="s">
        <v>138</v>
      </c>
      <c r="O182" s="942">
        <f>SUM(O159:O181)</f>
        <v>400.65719999999999</v>
      </c>
      <c r="P182" s="942">
        <f>SUM(P159:P180)</f>
        <v>0</v>
      </c>
      <c r="Q182" s="942">
        <f>SUM(Q159:Q180)</f>
        <v>0</v>
      </c>
      <c r="R182" s="942">
        <f>SUM(R159:R180)</f>
        <v>0</v>
      </c>
      <c r="S182" s="942">
        <f>SUM(S159:S180)</f>
        <v>400.65719999999999</v>
      </c>
      <c r="T182" s="944"/>
      <c r="U182" s="2861" t="s">
        <v>139</v>
      </c>
      <c r="V182" s="2860"/>
      <c r="W182" s="2860"/>
      <c r="X182" s="2860"/>
      <c r="Y182" s="2860"/>
      <c r="Z182" s="2860"/>
      <c r="AA182" s="2860"/>
      <c r="AB182" s="499" t="s">
        <v>138</v>
      </c>
      <c r="AC182" s="506">
        <f>SUM(AC159:AC181)</f>
        <v>400.65719999999999</v>
      </c>
      <c r="AD182" s="2909"/>
      <c r="AE182" s="2910"/>
      <c r="AF182" s="2910"/>
      <c r="AG182" s="2911"/>
    </row>
    <row r="183" spans="1:33" s="483" customFormat="1" ht="21" customHeight="1" x14ac:dyDescent="0.25">
      <c r="A183" s="2772" t="s">
        <v>304</v>
      </c>
      <c r="B183" s="2912" t="s">
        <v>75</v>
      </c>
      <c r="C183" s="2913" t="s">
        <v>76</v>
      </c>
      <c r="D183" s="2902" t="s">
        <v>285</v>
      </c>
      <c r="E183" s="2914" t="s">
        <v>47</v>
      </c>
      <c r="F183" s="2902" t="s">
        <v>1085</v>
      </c>
      <c r="G183" s="2902" t="s">
        <v>297</v>
      </c>
      <c r="H183" s="2902" t="s">
        <v>1063</v>
      </c>
      <c r="I183" s="2936">
        <v>1</v>
      </c>
      <c r="J183" s="2936">
        <v>1</v>
      </c>
      <c r="K183" s="2937">
        <v>24</v>
      </c>
      <c r="L183" s="2937">
        <v>24</v>
      </c>
      <c r="M183" s="2904" t="s">
        <v>1129</v>
      </c>
      <c r="N183" s="2905" t="s">
        <v>1020</v>
      </c>
      <c r="O183" s="2906">
        <f>+AC183</f>
        <v>68.63900000000001</v>
      </c>
      <c r="P183" s="2898">
        <v>0</v>
      </c>
      <c r="Q183" s="2898">
        <v>0</v>
      </c>
      <c r="R183" s="2898">
        <v>0</v>
      </c>
      <c r="S183" s="2899">
        <f>+SUM(O183:Q187)</f>
        <v>68.63900000000001</v>
      </c>
      <c r="T183" s="2933" t="s">
        <v>1237</v>
      </c>
      <c r="U183" s="605" t="s">
        <v>64</v>
      </c>
      <c r="V183" s="812"/>
      <c r="W183" s="873" t="s">
        <v>105</v>
      </c>
      <c r="X183" s="820"/>
      <c r="Y183" s="812"/>
      <c r="Z183" s="778"/>
      <c r="AA183" s="721"/>
      <c r="AB183" s="721"/>
      <c r="AC183" s="722">
        <f>SUM(AB184:AB187)</f>
        <v>68.63900000000001</v>
      </c>
      <c r="AD183" s="507"/>
      <c r="AE183" s="507"/>
      <c r="AF183" s="507"/>
      <c r="AG183" s="2901"/>
    </row>
    <row r="184" spans="1:33" s="483" customFormat="1" ht="21" customHeight="1" x14ac:dyDescent="0.25">
      <c r="A184" s="2766"/>
      <c r="B184" s="2786"/>
      <c r="C184" s="2789"/>
      <c r="D184" s="2780"/>
      <c r="E184" s="2793"/>
      <c r="F184" s="2780"/>
      <c r="G184" s="2780"/>
      <c r="H184" s="2780"/>
      <c r="I184" s="2776"/>
      <c r="J184" s="2776"/>
      <c r="K184" s="2776"/>
      <c r="L184" s="2776"/>
      <c r="M184" s="2780"/>
      <c r="N184" s="2827"/>
      <c r="O184" s="2815"/>
      <c r="P184" s="2797"/>
      <c r="Q184" s="2797"/>
      <c r="R184" s="2797"/>
      <c r="S184" s="2797"/>
      <c r="T184" s="2934"/>
      <c r="U184" s="614"/>
      <c r="V184" s="813" t="s">
        <v>47</v>
      </c>
      <c r="W184" s="874" t="s">
        <v>348</v>
      </c>
      <c r="X184" s="821">
        <v>5</v>
      </c>
      <c r="Y184" s="813" t="s">
        <v>264</v>
      </c>
      <c r="Z184" s="779">
        <v>3.2557999999999998</v>
      </c>
      <c r="AA184" s="723">
        <f>+X184*Z184</f>
        <v>16.279</v>
      </c>
      <c r="AB184" s="681">
        <f>+AA184</f>
        <v>16.279</v>
      </c>
      <c r="AC184" s="727"/>
      <c r="AD184" s="508"/>
      <c r="AE184" s="508" t="s">
        <v>52</v>
      </c>
      <c r="AF184" s="508"/>
      <c r="AG184" s="2887"/>
    </row>
    <row r="185" spans="1:33" s="483" customFormat="1" ht="21" customHeight="1" x14ac:dyDescent="0.25">
      <c r="A185" s="2766"/>
      <c r="B185" s="2786"/>
      <c r="C185" s="2789"/>
      <c r="D185" s="2780"/>
      <c r="E185" s="2793"/>
      <c r="F185" s="2780"/>
      <c r="G185" s="2780"/>
      <c r="H185" s="2780"/>
      <c r="I185" s="2776"/>
      <c r="J185" s="2776"/>
      <c r="K185" s="2776"/>
      <c r="L185" s="2776"/>
      <c r="M185" s="2780"/>
      <c r="N185" s="2827"/>
      <c r="O185" s="2815"/>
      <c r="P185" s="2797"/>
      <c r="Q185" s="2797"/>
      <c r="R185" s="2797"/>
      <c r="S185" s="2797"/>
      <c r="T185" s="2934"/>
      <c r="U185" s="614"/>
      <c r="V185" s="813" t="s">
        <v>47</v>
      </c>
      <c r="W185" s="874" t="s">
        <v>708</v>
      </c>
      <c r="X185" s="821">
        <v>20</v>
      </c>
      <c r="Y185" s="813" t="s">
        <v>264</v>
      </c>
      <c r="Z185" s="779">
        <v>1.6525000000000001</v>
      </c>
      <c r="AA185" s="723">
        <f>+X185*Z185</f>
        <v>33.050000000000004</v>
      </c>
      <c r="AB185" s="723">
        <f>+AA185*0.12+AA185</f>
        <v>37.016000000000005</v>
      </c>
      <c r="AC185" s="727"/>
      <c r="AD185" s="508"/>
      <c r="AE185" s="508" t="s">
        <v>52</v>
      </c>
      <c r="AF185" s="509"/>
      <c r="AG185" s="2887"/>
    </row>
    <row r="186" spans="1:33" s="483" customFormat="1" ht="21" customHeight="1" x14ac:dyDescent="0.25">
      <c r="A186" s="2766"/>
      <c r="B186" s="2786"/>
      <c r="C186" s="2789"/>
      <c r="D186" s="2780"/>
      <c r="E186" s="2793"/>
      <c r="F186" s="2780"/>
      <c r="G186" s="2780"/>
      <c r="H186" s="2780"/>
      <c r="I186" s="2776"/>
      <c r="J186" s="2776"/>
      <c r="K186" s="2776"/>
      <c r="L186" s="2776"/>
      <c r="M186" s="2780"/>
      <c r="N186" s="2827"/>
      <c r="O186" s="2815"/>
      <c r="P186" s="2797"/>
      <c r="Q186" s="2797"/>
      <c r="R186" s="2797"/>
      <c r="S186" s="2797"/>
      <c r="T186" s="2934"/>
      <c r="U186" s="614"/>
      <c r="V186" s="813" t="s">
        <v>47</v>
      </c>
      <c r="W186" s="874" t="s">
        <v>709</v>
      </c>
      <c r="X186" s="821">
        <v>5</v>
      </c>
      <c r="Y186" s="813" t="s">
        <v>264</v>
      </c>
      <c r="Z186" s="779">
        <v>0.78</v>
      </c>
      <c r="AA186" s="723">
        <f>+X186*Z186</f>
        <v>3.9000000000000004</v>
      </c>
      <c r="AB186" s="723">
        <f>+AA186*0.12+AA186</f>
        <v>4.3680000000000003</v>
      </c>
      <c r="AC186" s="727"/>
      <c r="AD186" s="508"/>
      <c r="AE186" s="508" t="s">
        <v>52</v>
      </c>
      <c r="AF186" s="509"/>
      <c r="AG186" s="2887"/>
    </row>
    <row r="187" spans="1:33" s="483" customFormat="1" ht="21" customHeight="1" x14ac:dyDescent="0.25">
      <c r="A187" s="2766"/>
      <c r="B187" s="2787"/>
      <c r="C187" s="2790"/>
      <c r="D187" s="2781"/>
      <c r="E187" s="2794"/>
      <c r="F187" s="2781"/>
      <c r="G187" s="2781"/>
      <c r="H187" s="2781"/>
      <c r="I187" s="2810"/>
      <c r="J187" s="2810"/>
      <c r="K187" s="2810"/>
      <c r="L187" s="2810"/>
      <c r="M187" s="2781"/>
      <c r="N187" s="2828"/>
      <c r="O187" s="2820"/>
      <c r="P187" s="2822"/>
      <c r="Q187" s="2822"/>
      <c r="R187" s="2798"/>
      <c r="S187" s="2798"/>
      <c r="T187" s="2935"/>
      <c r="U187" s="615"/>
      <c r="V187" s="817" t="s">
        <v>47</v>
      </c>
      <c r="W187" s="878" t="s">
        <v>1130</v>
      </c>
      <c r="X187" s="826">
        <v>20</v>
      </c>
      <c r="Y187" s="817" t="s">
        <v>264</v>
      </c>
      <c r="Z187" s="785">
        <v>0.49</v>
      </c>
      <c r="AA187" s="734">
        <f>+X187*Z187</f>
        <v>9.8000000000000007</v>
      </c>
      <c r="AB187" s="734">
        <f>+AA187*0.12+AA187</f>
        <v>10.976000000000001</v>
      </c>
      <c r="AC187" s="735"/>
      <c r="AD187" s="516"/>
      <c r="AE187" s="516" t="s">
        <v>52</v>
      </c>
      <c r="AF187" s="510"/>
      <c r="AG187" s="2888"/>
    </row>
    <row r="188" spans="1:33" s="483" customFormat="1" ht="33.950000000000003" customHeight="1" x14ac:dyDescent="0.25">
      <c r="A188" s="2766"/>
      <c r="B188" s="2921" t="s">
        <v>75</v>
      </c>
      <c r="C188" s="2922" t="s">
        <v>76</v>
      </c>
      <c r="D188" s="2902" t="s">
        <v>285</v>
      </c>
      <c r="E188" s="2923" t="s">
        <v>47</v>
      </c>
      <c r="F188" s="2902" t="s">
        <v>1081</v>
      </c>
      <c r="G188" s="2902" t="s">
        <v>1155</v>
      </c>
      <c r="H188" s="2791" t="s">
        <v>1064</v>
      </c>
      <c r="I188" s="2917">
        <v>1</v>
      </c>
      <c r="J188" s="2917">
        <v>1</v>
      </c>
      <c r="K188" s="2918">
        <v>24</v>
      </c>
      <c r="L188" s="2918">
        <v>24</v>
      </c>
      <c r="M188" s="2902" t="s">
        <v>1156</v>
      </c>
      <c r="N188" s="2919" t="s">
        <v>1133</v>
      </c>
      <c r="O188" s="2924">
        <f>+AC188</f>
        <v>56.448</v>
      </c>
      <c r="P188" s="2925">
        <v>0</v>
      </c>
      <c r="Q188" s="2925">
        <v>0</v>
      </c>
      <c r="R188" s="2943">
        <v>0</v>
      </c>
      <c r="S188" s="2926">
        <f>+SUM(O188:Q192)</f>
        <v>56.448</v>
      </c>
      <c r="T188" s="2938" t="s">
        <v>1237</v>
      </c>
      <c r="U188" s="616" t="s">
        <v>65</v>
      </c>
      <c r="V188" s="814"/>
      <c r="W188" s="875" t="s">
        <v>66</v>
      </c>
      <c r="X188" s="822"/>
      <c r="Y188" s="814"/>
      <c r="Z188" s="780"/>
      <c r="AA188" s="725"/>
      <c r="AB188" s="725"/>
      <c r="AC188" s="736">
        <f>SUM(AB189:AB192)</f>
        <v>56.448</v>
      </c>
      <c r="AD188" s="511"/>
      <c r="AE188" s="513"/>
      <c r="AF188" s="513"/>
      <c r="AG188" s="2942"/>
    </row>
    <row r="189" spans="1:33" s="483" customFormat="1" ht="18" customHeight="1" x14ac:dyDescent="0.25">
      <c r="A189" s="2766"/>
      <c r="B189" s="2786"/>
      <c r="C189" s="2789"/>
      <c r="D189" s="2780"/>
      <c r="E189" s="2793"/>
      <c r="F189" s="2780"/>
      <c r="G189" s="2780"/>
      <c r="H189" s="2780"/>
      <c r="I189" s="2776"/>
      <c r="J189" s="2776"/>
      <c r="K189" s="2776"/>
      <c r="L189" s="2776"/>
      <c r="M189" s="2780"/>
      <c r="N189" s="2827"/>
      <c r="O189" s="2815"/>
      <c r="P189" s="2797"/>
      <c r="Q189" s="2797"/>
      <c r="R189" s="2797"/>
      <c r="S189" s="2797"/>
      <c r="T189" s="2939"/>
      <c r="U189" s="617"/>
      <c r="V189" s="813" t="s">
        <v>47</v>
      </c>
      <c r="W189" s="874" t="s">
        <v>686</v>
      </c>
      <c r="X189" s="821">
        <v>2</v>
      </c>
      <c r="Y189" s="813" t="s">
        <v>264</v>
      </c>
      <c r="Z189" s="781">
        <v>10.08</v>
      </c>
      <c r="AA189" s="723">
        <f>+X189*Z189</f>
        <v>20.16</v>
      </c>
      <c r="AB189" s="723">
        <f>+AA189*0.12+AA189</f>
        <v>22.5792</v>
      </c>
      <c r="AC189" s="727"/>
      <c r="AD189" s="514"/>
      <c r="AE189" s="509" t="s">
        <v>52</v>
      </c>
      <c r="AF189" s="509"/>
      <c r="AG189" s="2887"/>
    </row>
    <row r="190" spans="1:33" s="483" customFormat="1" ht="18" customHeight="1" x14ac:dyDescent="0.25">
      <c r="A190" s="2767"/>
      <c r="B190" s="2786"/>
      <c r="C190" s="2789"/>
      <c r="D190" s="2780"/>
      <c r="E190" s="2793"/>
      <c r="F190" s="2780"/>
      <c r="G190" s="2780"/>
      <c r="H190" s="2780"/>
      <c r="I190" s="2776"/>
      <c r="J190" s="2776"/>
      <c r="K190" s="2776"/>
      <c r="L190" s="2776"/>
      <c r="M190" s="2780"/>
      <c r="N190" s="2827"/>
      <c r="O190" s="2815"/>
      <c r="P190" s="2797"/>
      <c r="Q190" s="2797"/>
      <c r="R190" s="2797"/>
      <c r="S190" s="2797"/>
      <c r="T190" s="2939"/>
      <c r="U190" s="617"/>
      <c r="V190" s="813" t="s">
        <v>47</v>
      </c>
      <c r="W190" s="874" t="s">
        <v>687</v>
      </c>
      <c r="X190" s="821">
        <v>1</v>
      </c>
      <c r="Y190" s="813" t="s">
        <v>264</v>
      </c>
      <c r="Z190" s="781">
        <v>10.08</v>
      </c>
      <c r="AA190" s="723">
        <f>+X190*Z190</f>
        <v>10.08</v>
      </c>
      <c r="AB190" s="723">
        <f>+AA190*0.12+AA190</f>
        <v>11.2896</v>
      </c>
      <c r="AC190" s="727"/>
      <c r="AD190" s="514"/>
      <c r="AE190" s="509" t="s">
        <v>52</v>
      </c>
      <c r="AF190" s="509"/>
      <c r="AG190" s="2887"/>
    </row>
    <row r="191" spans="1:33" s="483" customFormat="1" ht="18" customHeight="1" x14ac:dyDescent="0.25">
      <c r="A191" s="2768" t="s">
        <v>304</v>
      </c>
      <c r="B191" s="2786"/>
      <c r="C191" s="2789"/>
      <c r="D191" s="2780"/>
      <c r="E191" s="2793"/>
      <c r="F191" s="2780"/>
      <c r="G191" s="2780"/>
      <c r="H191" s="2780"/>
      <c r="I191" s="2776"/>
      <c r="J191" s="2776"/>
      <c r="K191" s="2776"/>
      <c r="L191" s="2776"/>
      <c r="M191" s="2780"/>
      <c r="N191" s="2827"/>
      <c r="O191" s="2815"/>
      <c r="P191" s="2797"/>
      <c r="Q191" s="2797"/>
      <c r="R191" s="2797"/>
      <c r="S191" s="2797"/>
      <c r="T191" s="2939"/>
      <c r="U191" s="617"/>
      <c r="V191" s="813" t="s">
        <v>47</v>
      </c>
      <c r="W191" s="874" t="s">
        <v>688</v>
      </c>
      <c r="X191" s="821">
        <v>1</v>
      </c>
      <c r="Y191" s="813" t="s">
        <v>264</v>
      </c>
      <c r="Z191" s="781">
        <v>10.08</v>
      </c>
      <c r="AA191" s="723">
        <f>+X191*Z191</f>
        <v>10.08</v>
      </c>
      <c r="AB191" s="723">
        <f>+AA191*0.12+AA191</f>
        <v>11.2896</v>
      </c>
      <c r="AC191" s="727"/>
      <c r="AD191" s="514"/>
      <c r="AE191" s="509" t="s">
        <v>52</v>
      </c>
      <c r="AF191" s="509"/>
      <c r="AG191" s="2887"/>
    </row>
    <row r="192" spans="1:33" s="483" customFormat="1" ht="18" customHeight="1" x14ac:dyDescent="0.25">
      <c r="A192" s="2769"/>
      <c r="B192" s="2786"/>
      <c r="C192" s="2789"/>
      <c r="D192" s="2780"/>
      <c r="E192" s="2793"/>
      <c r="F192" s="2780"/>
      <c r="G192" s="2780"/>
      <c r="H192" s="2780"/>
      <c r="I192" s="2776"/>
      <c r="J192" s="2776"/>
      <c r="K192" s="2776"/>
      <c r="L192" s="2776"/>
      <c r="M192" s="2780"/>
      <c r="N192" s="2827"/>
      <c r="O192" s="2815"/>
      <c r="P192" s="2797"/>
      <c r="Q192" s="2797"/>
      <c r="R192" s="2797"/>
      <c r="S192" s="2797"/>
      <c r="T192" s="2940"/>
      <c r="U192" s="618"/>
      <c r="V192" s="816" t="s">
        <v>47</v>
      </c>
      <c r="W192" s="876" t="s">
        <v>689</v>
      </c>
      <c r="X192" s="823">
        <v>1</v>
      </c>
      <c r="Y192" s="816" t="s">
        <v>264</v>
      </c>
      <c r="Z192" s="786">
        <v>10.08</v>
      </c>
      <c r="AA192" s="730">
        <f>+X192*Z192</f>
        <v>10.08</v>
      </c>
      <c r="AB192" s="730">
        <f>+AA192*0.12+AA192</f>
        <v>11.2896</v>
      </c>
      <c r="AC192" s="731"/>
      <c r="AD192" s="563"/>
      <c r="AE192" s="564" t="s">
        <v>52</v>
      </c>
      <c r="AF192" s="564"/>
      <c r="AG192" s="2894"/>
    </row>
    <row r="193" spans="1:33" s="483" customFormat="1" ht="27" customHeight="1" x14ac:dyDescent="0.25">
      <c r="A193" s="2769"/>
      <c r="B193" s="2921" t="s">
        <v>75</v>
      </c>
      <c r="C193" s="2922" t="s">
        <v>76</v>
      </c>
      <c r="D193" s="2902" t="s">
        <v>153</v>
      </c>
      <c r="E193" s="2923" t="s">
        <v>47</v>
      </c>
      <c r="F193" s="2902" t="s">
        <v>1082</v>
      </c>
      <c r="G193" s="2902" t="s">
        <v>298</v>
      </c>
      <c r="H193" s="2902" t="s">
        <v>1051</v>
      </c>
      <c r="I193" s="2917">
        <v>0</v>
      </c>
      <c r="J193" s="2917">
        <v>1</v>
      </c>
      <c r="K193" s="2918">
        <v>0</v>
      </c>
      <c r="L193" s="2918">
        <v>24</v>
      </c>
      <c r="M193" s="2902" t="s">
        <v>1047</v>
      </c>
      <c r="N193" s="2919" t="s">
        <v>1021</v>
      </c>
      <c r="O193" s="2924">
        <f>+AC193</f>
        <v>8.7584</v>
      </c>
      <c r="P193" s="2925">
        <v>0</v>
      </c>
      <c r="Q193" s="2925">
        <v>0</v>
      </c>
      <c r="R193" s="2925">
        <v>0</v>
      </c>
      <c r="S193" s="2930">
        <f>+SUM(O193:Q195)</f>
        <v>8.7584</v>
      </c>
      <c r="T193" s="2938" t="s">
        <v>1237</v>
      </c>
      <c r="U193" s="619" t="s">
        <v>64</v>
      </c>
      <c r="V193" s="917"/>
      <c r="W193" s="869" t="s">
        <v>105</v>
      </c>
      <c r="X193" s="827"/>
      <c r="Y193" s="818"/>
      <c r="Z193" s="787"/>
      <c r="AA193" s="737"/>
      <c r="AB193" s="737"/>
      <c r="AC193" s="738">
        <f>SUM(AB194:AB195)</f>
        <v>8.7584</v>
      </c>
      <c r="AD193" s="566"/>
      <c r="AE193" s="567"/>
      <c r="AF193" s="567"/>
      <c r="AG193" s="2941"/>
    </row>
    <row r="194" spans="1:33" s="483" customFormat="1" ht="27" customHeight="1" x14ac:dyDescent="0.25">
      <c r="A194" s="2769"/>
      <c r="B194" s="2786"/>
      <c r="C194" s="2789"/>
      <c r="D194" s="2780"/>
      <c r="E194" s="2793"/>
      <c r="F194" s="2780"/>
      <c r="G194" s="2780"/>
      <c r="H194" s="2780"/>
      <c r="I194" s="2776"/>
      <c r="J194" s="2776"/>
      <c r="K194" s="2776"/>
      <c r="L194" s="2776"/>
      <c r="M194" s="2780"/>
      <c r="N194" s="2827"/>
      <c r="O194" s="2815"/>
      <c r="P194" s="2797"/>
      <c r="Q194" s="2797"/>
      <c r="R194" s="2797"/>
      <c r="S194" s="2797"/>
      <c r="T194" s="2939"/>
      <c r="U194" s="617"/>
      <c r="V194" s="813" t="s">
        <v>47</v>
      </c>
      <c r="W194" s="874" t="s">
        <v>299</v>
      </c>
      <c r="X194" s="821">
        <v>1</v>
      </c>
      <c r="Y194" s="813" t="s">
        <v>264</v>
      </c>
      <c r="Z194" s="779">
        <v>5.75</v>
      </c>
      <c r="AA194" s="723">
        <f>+X194*Z194</f>
        <v>5.75</v>
      </c>
      <c r="AB194" s="723">
        <f>+AA194*0.12+AA194</f>
        <v>6.4399999999999995</v>
      </c>
      <c r="AC194" s="727"/>
      <c r="AD194" s="517"/>
      <c r="AE194" s="518" t="s">
        <v>52</v>
      </c>
      <c r="AF194" s="518"/>
      <c r="AG194" s="2887"/>
    </row>
    <row r="195" spans="1:33" s="483" customFormat="1" ht="27" customHeight="1" x14ac:dyDescent="0.25">
      <c r="A195" s="2769"/>
      <c r="B195" s="2786"/>
      <c r="C195" s="2789"/>
      <c r="D195" s="2780"/>
      <c r="E195" s="2793"/>
      <c r="F195" s="2780"/>
      <c r="G195" s="2780"/>
      <c r="H195" s="2780"/>
      <c r="I195" s="2776"/>
      <c r="J195" s="2776"/>
      <c r="K195" s="2776"/>
      <c r="L195" s="2776"/>
      <c r="M195" s="2780"/>
      <c r="N195" s="2827"/>
      <c r="O195" s="2815"/>
      <c r="P195" s="2797"/>
      <c r="Q195" s="2797"/>
      <c r="R195" s="2797"/>
      <c r="S195" s="2797"/>
      <c r="T195" s="2940"/>
      <c r="U195" s="618"/>
      <c r="V195" s="816" t="s">
        <v>47</v>
      </c>
      <c r="W195" s="876" t="s">
        <v>704</v>
      </c>
      <c r="X195" s="823">
        <v>3</v>
      </c>
      <c r="Y195" s="816" t="s">
        <v>264</v>
      </c>
      <c r="Z195" s="783">
        <v>0.69</v>
      </c>
      <c r="AA195" s="730">
        <f>+X195*Z195</f>
        <v>2.0699999999999998</v>
      </c>
      <c r="AB195" s="730">
        <f>+AA195*0.12+AA195</f>
        <v>2.3184</v>
      </c>
      <c r="AC195" s="731"/>
      <c r="AD195" s="563"/>
      <c r="AE195" s="564" t="s">
        <v>52</v>
      </c>
      <c r="AF195" s="564"/>
      <c r="AG195" s="2894"/>
    </row>
    <row r="196" spans="1:33" s="483" customFormat="1" ht="20.25" customHeight="1" x14ac:dyDescent="0.25">
      <c r="A196" s="2769"/>
      <c r="B196" s="2921" t="s">
        <v>44</v>
      </c>
      <c r="C196" s="2922" t="s">
        <v>45</v>
      </c>
      <c r="D196" s="2902" t="s">
        <v>285</v>
      </c>
      <c r="E196" s="2923" t="s">
        <v>47</v>
      </c>
      <c r="F196" s="2902" t="s">
        <v>1086</v>
      </c>
      <c r="G196" s="2902" t="s">
        <v>96</v>
      </c>
      <c r="H196" s="2902" t="s">
        <v>1065</v>
      </c>
      <c r="I196" s="2917">
        <v>1</v>
      </c>
      <c r="J196" s="2917">
        <v>1</v>
      </c>
      <c r="K196" s="2918">
        <v>4</v>
      </c>
      <c r="L196" s="2918">
        <v>12</v>
      </c>
      <c r="M196" s="2902" t="s">
        <v>1132</v>
      </c>
      <c r="N196" s="2919" t="s">
        <v>1022</v>
      </c>
      <c r="O196" s="2924">
        <f>+AC196</f>
        <v>68.521600000000007</v>
      </c>
      <c r="P196" s="2925">
        <v>0</v>
      </c>
      <c r="Q196" s="2925">
        <v>0</v>
      </c>
      <c r="R196" s="2925">
        <v>0</v>
      </c>
      <c r="S196" s="2930">
        <f>+SUM(O196:Q199)</f>
        <v>68.521600000000007</v>
      </c>
      <c r="T196" s="2938" t="s">
        <v>1237</v>
      </c>
      <c r="U196" s="619" t="s">
        <v>64</v>
      </c>
      <c r="V196" s="917"/>
      <c r="W196" s="869" t="s">
        <v>105</v>
      </c>
      <c r="X196" s="827"/>
      <c r="Y196" s="818"/>
      <c r="Z196" s="787"/>
      <c r="AA196" s="737"/>
      <c r="AB196" s="737"/>
      <c r="AC196" s="738">
        <f>SUM(AB197:AB199)</f>
        <v>68.521600000000007</v>
      </c>
      <c r="AD196" s="566"/>
      <c r="AE196" s="567"/>
      <c r="AF196" s="567"/>
      <c r="AG196" s="2941"/>
    </row>
    <row r="197" spans="1:33" s="483" customFormat="1" ht="20.25" customHeight="1" x14ac:dyDescent="0.25">
      <c r="A197" s="2769"/>
      <c r="B197" s="2786"/>
      <c r="C197" s="2789"/>
      <c r="D197" s="2780"/>
      <c r="E197" s="2793"/>
      <c r="F197" s="2780"/>
      <c r="G197" s="2780"/>
      <c r="H197" s="2780"/>
      <c r="I197" s="2776"/>
      <c r="J197" s="2776"/>
      <c r="K197" s="2776"/>
      <c r="L197" s="2776"/>
      <c r="M197" s="2780"/>
      <c r="N197" s="2827"/>
      <c r="O197" s="2815"/>
      <c r="P197" s="2797"/>
      <c r="Q197" s="2797"/>
      <c r="R197" s="2797"/>
      <c r="S197" s="2797"/>
      <c r="T197" s="2939"/>
      <c r="U197" s="617"/>
      <c r="V197" s="813" t="s">
        <v>47</v>
      </c>
      <c r="W197" s="874" t="s">
        <v>300</v>
      </c>
      <c r="X197" s="821">
        <v>1</v>
      </c>
      <c r="Y197" s="813" t="s">
        <v>264</v>
      </c>
      <c r="Z197" s="779">
        <v>6.18</v>
      </c>
      <c r="AA197" s="723">
        <f>+X197*Z197</f>
        <v>6.18</v>
      </c>
      <c r="AB197" s="723">
        <f>+AA197*0.12+AA197</f>
        <v>6.9215999999999998</v>
      </c>
      <c r="AC197" s="727"/>
      <c r="AD197" s="514"/>
      <c r="AE197" s="509" t="s">
        <v>52</v>
      </c>
      <c r="AF197" s="509"/>
      <c r="AG197" s="2887"/>
    </row>
    <row r="198" spans="1:33" s="483" customFormat="1" ht="20.25" customHeight="1" x14ac:dyDescent="0.25">
      <c r="A198" s="2769"/>
      <c r="B198" s="2786"/>
      <c r="C198" s="2789"/>
      <c r="D198" s="2780"/>
      <c r="E198" s="2793"/>
      <c r="F198" s="2780"/>
      <c r="G198" s="2780"/>
      <c r="H198" s="2780"/>
      <c r="I198" s="2776"/>
      <c r="J198" s="2776"/>
      <c r="K198" s="2776"/>
      <c r="L198" s="2776"/>
      <c r="M198" s="2780"/>
      <c r="N198" s="2827"/>
      <c r="O198" s="2815"/>
      <c r="P198" s="2797"/>
      <c r="Q198" s="2797"/>
      <c r="R198" s="2797"/>
      <c r="S198" s="2797"/>
      <c r="T198" s="2939"/>
      <c r="U198" s="617"/>
      <c r="V198" s="813" t="s">
        <v>47</v>
      </c>
      <c r="W198" s="874" t="s">
        <v>301</v>
      </c>
      <c r="X198" s="821">
        <v>50</v>
      </c>
      <c r="Y198" s="813" t="s">
        <v>264</v>
      </c>
      <c r="Z198" s="779">
        <v>0.55000000000000004</v>
      </c>
      <c r="AA198" s="723">
        <f>+X198*Z198</f>
        <v>27.500000000000004</v>
      </c>
      <c r="AB198" s="723">
        <f>+AA198*0.12+AA198</f>
        <v>30.800000000000004</v>
      </c>
      <c r="AC198" s="727"/>
      <c r="AD198" s="514"/>
      <c r="AE198" s="509" t="s">
        <v>52</v>
      </c>
      <c r="AF198" s="509"/>
      <c r="AG198" s="2887"/>
    </row>
    <row r="199" spans="1:33" s="483" customFormat="1" ht="20.25" customHeight="1" x14ac:dyDescent="0.25">
      <c r="A199" s="2769"/>
      <c r="B199" s="2786"/>
      <c r="C199" s="2789"/>
      <c r="D199" s="2780"/>
      <c r="E199" s="2793"/>
      <c r="F199" s="2780"/>
      <c r="G199" s="2780"/>
      <c r="H199" s="2780"/>
      <c r="I199" s="2776"/>
      <c r="J199" s="2776"/>
      <c r="K199" s="2776"/>
      <c r="L199" s="2776"/>
      <c r="M199" s="2780"/>
      <c r="N199" s="2827"/>
      <c r="O199" s="2815"/>
      <c r="P199" s="2797"/>
      <c r="Q199" s="2797"/>
      <c r="R199" s="2797"/>
      <c r="S199" s="2797"/>
      <c r="T199" s="2940"/>
      <c r="U199" s="618"/>
      <c r="V199" s="816" t="s">
        <v>47</v>
      </c>
      <c r="W199" s="876" t="s">
        <v>302</v>
      </c>
      <c r="X199" s="823">
        <v>50</v>
      </c>
      <c r="Y199" s="816" t="s">
        <v>264</v>
      </c>
      <c r="Z199" s="783">
        <v>0.55000000000000004</v>
      </c>
      <c r="AA199" s="730">
        <f>+X199*Z199</f>
        <v>27.500000000000004</v>
      </c>
      <c r="AB199" s="730">
        <f>+AA199*0.12+AA199</f>
        <v>30.800000000000004</v>
      </c>
      <c r="AC199" s="731"/>
      <c r="AD199" s="563"/>
      <c r="AE199" s="564" t="s">
        <v>52</v>
      </c>
      <c r="AF199" s="564"/>
      <c r="AG199" s="2894"/>
    </row>
    <row r="200" spans="1:33" s="483" customFormat="1" ht="18" customHeight="1" x14ac:dyDescent="0.25">
      <c r="A200" s="2769"/>
      <c r="B200" s="2921" t="s">
        <v>44</v>
      </c>
      <c r="C200" s="2922" t="s">
        <v>45</v>
      </c>
      <c r="D200" s="2902" t="s">
        <v>282</v>
      </c>
      <c r="E200" s="2923" t="s">
        <v>47</v>
      </c>
      <c r="F200" s="2902" t="s">
        <v>1083</v>
      </c>
      <c r="G200" s="2902" t="s">
        <v>136</v>
      </c>
      <c r="H200" s="2902" t="s">
        <v>1056</v>
      </c>
      <c r="I200" s="2931">
        <v>1</v>
      </c>
      <c r="J200" s="2931">
        <v>1</v>
      </c>
      <c r="K200" s="2932">
        <v>24</v>
      </c>
      <c r="L200" s="2932">
        <v>24</v>
      </c>
      <c r="M200" s="2902" t="s">
        <v>1157</v>
      </c>
      <c r="N200" s="2826" t="s">
        <v>1023</v>
      </c>
      <c r="O200" s="2929">
        <f>+AC200</f>
        <v>3.0351999999999997</v>
      </c>
      <c r="P200" s="2927">
        <v>0</v>
      </c>
      <c r="Q200" s="2927">
        <v>0</v>
      </c>
      <c r="R200" s="2927">
        <v>0</v>
      </c>
      <c r="S200" s="2928">
        <f>+SUM(O200:Q203)</f>
        <v>3.0351999999999997</v>
      </c>
      <c r="T200" s="2934" t="s">
        <v>1237</v>
      </c>
      <c r="U200" s="620" t="s">
        <v>64</v>
      </c>
      <c r="V200" s="918"/>
      <c r="W200" s="869" t="s">
        <v>105</v>
      </c>
      <c r="X200" s="824"/>
      <c r="Y200" s="815"/>
      <c r="Z200" s="782"/>
      <c r="AA200" s="728"/>
      <c r="AB200" s="728"/>
      <c r="AC200" s="739">
        <f>SUM(AB201:AB203)</f>
        <v>3.0351999999999997</v>
      </c>
      <c r="AD200" s="512"/>
      <c r="AE200" s="518"/>
      <c r="AF200" s="518"/>
      <c r="AG200" s="2945"/>
    </row>
    <row r="201" spans="1:33" s="483" customFormat="1" ht="18" customHeight="1" x14ac:dyDescent="0.25">
      <c r="A201" s="2769"/>
      <c r="B201" s="2786"/>
      <c r="C201" s="2789"/>
      <c r="D201" s="2780"/>
      <c r="E201" s="2793"/>
      <c r="F201" s="2780"/>
      <c r="G201" s="2780"/>
      <c r="H201" s="2780"/>
      <c r="I201" s="2776"/>
      <c r="J201" s="2776"/>
      <c r="K201" s="2776"/>
      <c r="L201" s="2776"/>
      <c r="M201" s="2780"/>
      <c r="N201" s="2827"/>
      <c r="O201" s="2815"/>
      <c r="P201" s="2797"/>
      <c r="Q201" s="2797"/>
      <c r="R201" s="2797"/>
      <c r="S201" s="2797"/>
      <c r="T201" s="2934"/>
      <c r="U201" s="617"/>
      <c r="V201" s="813" t="s">
        <v>47</v>
      </c>
      <c r="W201" s="874" t="s">
        <v>710</v>
      </c>
      <c r="X201" s="821">
        <v>1</v>
      </c>
      <c r="Y201" s="813" t="s">
        <v>264</v>
      </c>
      <c r="Z201" s="779">
        <v>1.1499999999999999</v>
      </c>
      <c r="AA201" s="723">
        <f>+X201*Z201</f>
        <v>1.1499999999999999</v>
      </c>
      <c r="AB201" s="723">
        <f>+AA201*0.12+AA201</f>
        <v>1.2879999999999998</v>
      </c>
      <c r="AC201" s="727"/>
      <c r="AD201" s="508"/>
      <c r="AE201" s="509" t="s">
        <v>52</v>
      </c>
      <c r="AF201" s="509"/>
      <c r="AG201" s="2887"/>
    </row>
    <row r="202" spans="1:33" s="483" customFormat="1" ht="18" customHeight="1" x14ac:dyDescent="0.25">
      <c r="A202" s="2769"/>
      <c r="B202" s="2786"/>
      <c r="C202" s="2789"/>
      <c r="D202" s="2780"/>
      <c r="E202" s="2793"/>
      <c r="F202" s="2780"/>
      <c r="G202" s="2780"/>
      <c r="H202" s="2780"/>
      <c r="I202" s="2776"/>
      <c r="J202" s="2776"/>
      <c r="K202" s="2776"/>
      <c r="L202" s="2776"/>
      <c r="M202" s="2780"/>
      <c r="N202" s="2827"/>
      <c r="O202" s="2815"/>
      <c r="P202" s="2797"/>
      <c r="Q202" s="2797"/>
      <c r="R202" s="2797"/>
      <c r="S202" s="2797"/>
      <c r="T202" s="2934"/>
      <c r="U202" s="617"/>
      <c r="V202" s="813" t="s">
        <v>47</v>
      </c>
      <c r="W202" s="874" t="s">
        <v>152</v>
      </c>
      <c r="X202" s="821">
        <v>1</v>
      </c>
      <c r="Y202" s="813" t="s">
        <v>264</v>
      </c>
      <c r="Z202" s="779">
        <v>0.36</v>
      </c>
      <c r="AA202" s="723">
        <f>+X202*Z202</f>
        <v>0.36</v>
      </c>
      <c r="AB202" s="723">
        <f>+AA202*0.12+AA202</f>
        <v>0.4032</v>
      </c>
      <c r="AC202" s="727"/>
      <c r="AD202" s="508"/>
      <c r="AE202" s="509" t="s">
        <v>52</v>
      </c>
      <c r="AF202" s="509"/>
      <c r="AG202" s="2887"/>
    </row>
    <row r="203" spans="1:33" s="483" customFormat="1" ht="18" customHeight="1" thickBot="1" x14ac:dyDescent="0.3">
      <c r="A203" s="2769"/>
      <c r="B203" s="2832"/>
      <c r="C203" s="2833"/>
      <c r="D203" s="2834"/>
      <c r="E203" s="2836"/>
      <c r="F203" s="2834"/>
      <c r="G203" s="2834"/>
      <c r="H203" s="2834"/>
      <c r="I203" s="2851"/>
      <c r="J203" s="2851"/>
      <c r="K203" s="2851"/>
      <c r="L203" s="2851"/>
      <c r="M203" s="2834"/>
      <c r="N203" s="2915"/>
      <c r="O203" s="2847"/>
      <c r="P203" s="2848"/>
      <c r="Q203" s="2848"/>
      <c r="R203" s="2848"/>
      <c r="S203" s="2848"/>
      <c r="T203" s="2944"/>
      <c r="U203" s="621"/>
      <c r="V203" s="661" t="s">
        <v>47</v>
      </c>
      <c r="W203" s="877" t="s">
        <v>303</v>
      </c>
      <c r="X203" s="825">
        <v>5</v>
      </c>
      <c r="Y203" s="661" t="s">
        <v>264</v>
      </c>
      <c r="Z203" s="784">
        <v>0.24</v>
      </c>
      <c r="AA203" s="732">
        <f>+X203*Z203</f>
        <v>1.2</v>
      </c>
      <c r="AB203" s="732">
        <f>+AA203*0.12+AA203</f>
        <v>1.3439999999999999</v>
      </c>
      <c r="AC203" s="740"/>
      <c r="AD203" s="565"/>
      <c r="AE203" s="568" t="s">
        <v>52</v>
      </c>
      <c r="AF203" s="568"/>
      <c r="AG203" s="2908"/>
    </row>
    <row r="204" spans="1:33" s="945" customFormat="1" ht="22.5" customHeight="1" thickBot="1" x14ac:dyDescent="0.3">
      <c r="A204" s="2771"/>
      <c r="B204" s="2859" t="s">
        <v>137</v>
      </c>
      <c r="C204" s="2860"/>
      <c r="D204" s="2860"/>
      <c r="E204" s="2860"/>
      <c r="F204" s="2860"/>
      <c r="G204" s="2860"/>
      <c r="H204" s="2860"/>
      <c r="I204" s="2860"/>
      <c r="J204" s="2860"/>
      <c r="K204" s="2860"/>
      <c r="L204" s="2860"/>
      <c r="M204" s="2860"/>
      <c r="N204" s="499" t="s">
        <v>138</v>
      </c>
      <c r="O204" s="942">
        <f>SUM(O183:O203)</f>
        <v>205.40220000000002</v>
      </c>
      <c r="P204" s="942">
        <f>SUM(P183:P201)</f>
        <v>0</v>
      </c>
      <c r="Q204" s="942">
        <f>SUM(Q183:Q201)</f>
        <v>0</v>
      </c>
      <c r="R204" s="942">
        <f>SUM(R183:R201)</f>
        <v>0</v>
      </c>
      <c r="S204" s="942">
        <f>SUM(S183:S201)</f>
        <v>205.40220000000002</v>
      </c>
      <c r="T204" s="944"/>
      <c r="U204" s="2861" t="s">
        <v>139</v>
      </c>
      <c r="V204" s="2860"/>
      <c r="W204" s="2860"/>
      <c r="X204" s="2860"/>
      <c r="Y204" s="2860"/>
      <c r="Z204" s="2860"/>
      <c r="AA204" s="2860"/>
      <c r="AB204" s="499" t="s">
        <v>138</v>
      </c>
      <c r="AC204" s="506">
        <f>SUM(AC183:AC203)</f>
        <v>205.40220000000002</v>
      </c>
      <c r="AD204" s="2909"/>
      <c r="AE204" s="2910"/>
      <c r="AF204" s="2910"/>
      <c r="AG204" s="2911"/>
    </row>
    <row r="205" spans="1:33" s="483" customFormat="1" ht="18" customHeight="1" x14ac:dyDescent="0.25">
      <c r="A205" s="2772" t="s">
        <v>305</v>
      </c>
      <c r="B205" s="2785" t="s">
        <v>75</v>
      </c>
      <c r="C205" s="2913" t="s">
        <v>76</v>
      </c>
      <c r="D205" s="2904" t="s">
        <v>285</v>
      </c>
      <c r="E205" s="2914" t="s">
        <v>47</v>
      </c>
      <c r="F205" s="2904" t="s">
        <v>1085</v>
      </c>
      <c r="G205" s="2904" t="s">
        <v>297</v>
      </c>
      <c r="H205" s="2904" t="s">
        <v>1063</v>
      </c>
      <c r="I205" s="2936">
        <v>1</v>
      </c>
      <c r="J205" s="2936">
        <v>1</v>
      </c>
      <c r="K205" s="2937">
        <v>24</v>
      </c>
      <c r="L205" s="2937">
        <v>24</v>
      </c>
      <c r="M205" s="2904" t="s">
        <v>1134</v>
      </c>
      <c r="N205" s="2905" t="s">
        <v>1024</v>
      </c>
      <c r="O205" s="2819">
        <f>+AC205+AC210</f>
        <v>156.76600000000002</v>
      </c>
      <c r="P205" s="2821">
        <v>0</v>
      </c>
      <c r="Q205" s="2821">
        <v>0</v>
      </c>
      <c r="R205" s="2821">
        <v>0</v>
      </c>
      <c r="S205" s="2823">
        <f>+SUM(O205:Q215)</f>
        <v>156.76600000000002</v>
      </c>
      <c r="T205" s="2900" t="s">
        <v>1135</v>
      </c>
      <c r="U205" s="600" t="s">
        <v>64</v>
      </c>
      <c r="V205" s="912"/>
      <c r="W205" s="879" t="s">
        <v>105</v>
      </c>
      <c r="X205" s="520"/>
      <c r="Y205" s="521"/>
      <c r="Z205" s="788"/>
      <c r="AA205" s="741"/>
      <c r="AB205" s="741"/>
      <c r="AC205" s="742">
        <f>SUM(AB206:AB209)</f>
        <v>91.918000000000006</v>
      </c>
      <c r="AD205" s="521"/>
      <c r="AE205" s="522"/>
      <c r="AF205" s="522"/>
      <c r="AG205" s="2946"/>
    </row>
    <row r="206" spans="1:33" s="483" customFormat="1" ht="18" customHeight="1" x14ac:dyDescent="0.25">
      <c r="A206" s="2766"/>
      <c r="B206" s="2786"/>
      <c r="C206" s="2789"/>
      <c r="D206" s="2780"/>
      <c r="E206" s="2793"/>
      <c r="F206" s="2780"/>
      <c r="G206" s="2780"/>
      <c r="H206" s="2780"/>
      <c r="I206" s="2776"/>
      <c r="J206" s="2776"/>
      <c r="K206" s="2776"/>
      <c r="L206" s="2776"/>
      <c r="M206" s="2780"/>
      <c r="N206" s="2827"/>
      <c r="O206" s="2815"/>
      <c r="P206" s="2797"/>
      <c r="Q206" s="2797"/>
      <c r="R206" s="2797"/>
      <c r="S206" s="2797"/>
      <c r="T206" s="2783"/>
      <c r="U206" s="592"/>
      <c r="V206" s="909" t="s">
        <v>47</v>
      </c>
      <c r="W206" s="858" t="s">
        <v>348</v>
      </c>
      <c r="X206" s="501">
        <v>10</v>
      </c>
      <c r="Y206" s="257" t="s">
        <v>264</v>
      </c>
      <c r="Z206" s="756">
        <v>3.2557999999999998</v>
      </c>
      <c r="AA206" s="681">
        <f>+X206*Z206</f>
        <v>32.558</v>
      </c>
      <c r="AB206" s="723">
        <f>AA206</f>
        <v>32.558</v>
      </c>
      <c r="AC206" s="743"/>
      <c r="AD206" s="257"/>
      <c r="AE206" s="662" t="s">
        <v>52</v>
      </c>
      <c r="AF206" s="259"/>
      <c r="AG206" s="2887"/>
    </row>
    <row r="207" spans="1:33" s="483" customFormat="1" ht="18" customHeight="1" x14ac:dyDescent="0.25">
      <c r="A207" s="2766"/>
      <c r="B207" s="2786"/>
      <c r="C207" s="2789"/>
      <c r="D207" s="2780"/>
      <c r="E207" s="2793"/>
      <c r="F207" s="2780"/>
      <c r="G207" s="2780"/>
      <c r="H207" s="2780"/>
      <c r="I207" s="2776"/>
      <c r="J207" s="2776"/>
      <c r="K207" s="2776"/>
      <c r="L207" s="2776"/>
      <c r="M207" s="2780"/>
      <c r="N207" s="2827"/>
      <c r="O207" s="2815"/>
      <c r="P207" s="2797"/>
      <c r="Q207" s="2797"/>
      <c r="R207" s="2797"/>
      <c r="S207" s="2797"/>
      <c r="T207" s="2783"/>
      <c r="U207" s="592"/>
      <c r="V207" s="909" t="s">
        <v>47</v>
      </c>
      <c r="W207" s="858" t="s">
        <v>708</v>
      </c>
      <c r="X207" s="501">
        <v>20</v>
      </c>
      <c r="Y207" s="257" t="s">
        <v>264</v>
      </c>
      <c r="Z207" s="756">
        <v>1.6525000000000001</v>
      </c>
      <c r="AA207" s="681">
        <f>+X207*Z207</f>
        <v>33.050000000000004</v>
      </c>
      <c r="AB207" s="723">
        <f>+AA207*0.12+AA207</f>
        <v>37.016000000000005</v>
      </c>
      <c r="AC207" s="743"/>
      <c r="AD207" s="257"/>
      <c r="AE207" s="662" t="s">
        <v>52</v>
      </c>
      <c r="AF207" s="259"/>
      <c r="AG207" s="2887"/>
    </row>
    <row r="208" spans="1:33" s="483" customFormat="1" ht="18" customHeight="1" x14ac:dyDescent="0.25">
      <c r="A208" s="2766"/>
      <c r="B208" s="2786"/>
      <c r="C208" s="2789"/>
      <c r="D208" s="2780"/>
      <c r="E208" s="2793"/>
      <c r="F208" s="2780"/>
      <c r="G208" s="2780"/>
      <c r="H208" s="2780"/>
      <c r="I208" s="2776"/>
      <c r="J208" s="2776"/>
      <c r="K208" s="2776"/>
      <c r="L208" s="2776"/>
      <c r="M208" s="2780"/>
      <c r="N208" s="2827"/>
      <c r="O208" s="2815"/>
      <c r="P208" s="2797"/>
      <c r="Q208" s="2797"/>
      <c r="R208" s="2797"/>
      <c r="S208" s="2797"/>
      <c r="T208" s="2783"/>
      <c r="U208" s="592"/>
      <c r="V208" s="909" t="s">
        <v>47</v>
      </c>
      <c r="W208" s="858" t="s">
        <v>709</v>
      </c>
      <c r="X208" s="501">
        <v>5</v>
      </c>
      <c r="Y208" s="257" t="s">
        <v>264</v>
      </c>
      <c r="Z208" s="756">
        <v>0.87</v>
      </c>
      <c r="AA208" s="681">
        <f>+X208*Z208</f>
        <v>4.3499999999999996</v>
      </c>
      <c r="AB208" s="723">
        <f>+AA208*0.12+AA208</f>
        <v>4.8719999999999999</v>
      </c>
      <c r="AC208" s="743"/>
      <c r="AD208" s="257"/>
      <c r="AE208" s="662" t="s">
        <v>52</v>
      </c>
      <c r="AF208" s="259"/>
      <c r="AG208" s="2887"/>
    </row>
    <row r="209" spans="1:33" s="483" customFormat="1" ht="18" customHeight="1" x14ac:dyDescent="0.25">
      <c r="A209" s="2766"/>
      <c r="B209" s="2786"/>
      <c r="C209" s="2789"/>
      <c r="D209" s="2780"/>
      <c r="E209" s="2793"/>
      <c r="F209" s="2780"/>
      <c r="G209" s="2780"/>
      <c r="H209" s="2780"/>
      <c r="I209" s="2776"/>
      <c r="J209" s="2776"/>
      <c r="K209" s="2776"/>
      <c r="L209" s="2776"/>
      <c r="M209" s="2780"/>
      <c r="N209" s="2827"/>
      <c r="O209" s="2815"/>
      <c r="P209" s="2797"/>
      <c r="Q209" s="2797"/>
      <c r="R209" s="2797"/>
      <c r="S209" s="2797"/>
      <c r="T209" s="2783"/>
      <c r="U209" s="592"/>
      <c r="V209" s="909" t="s">
        <v>47</v>
      </c>
      <c r="W209" s="858" t="s">
        <v>1130</v>
      </c>
      <c r="X209" s="501">
        <v>20</v>
      </c>
      <c r="Y209" s="257" t="s">
        <v>264</v>
      </c>
      <c r="Z209" s="756">
        <v>0.78</v>
      </c>
      <c r="AA209" s="681">
        <f>+X209*Z209</f>
        <v>15.600000000000001</v>
      </c>
      <c r="AB209" s="723">
        <f>+AA209*0.12+AA209</f>
        <v>17.472000000000001</v>
      </c>
      <c r="AC209" s="743"/>
      <c r="AD209" s="257"/>
      <c r="AE209" s="662" t="s">
        <v>52</v>
      </c>
      <c r="AF209" s="259"/>
      <c r="AG209" s="2887"/>
    </row>
    <row r="210" spans="1:33" s="483" customFormat="1" ht="33.950000000000003" customHeight="1" x14ac:dyDescent="0.25">
      <c r="A210" s="2766"/>
      <c r="B210" s="2786"/>
      <c r="C210" s="2789"/>
      <c r="D210" s="2780"/>
      <c r="E210" s="2793"/>
      <c r="F210" s="2780"/>
      <c r="G210" s="2780"/>
      <c r="H210" s="2780"/>
      <c r="I210" s="2776"/>
      <c r="J210" s="2776"/>
      <c r="K210" s="2776"/>
      <c r="L210" s="2776"/>
      <c r="M210" s="2780"/>
      <c r="N210" s="2827"/>
      <c r="O210" s="2815"/>
      <c r="P210" s="2797"/>
      <c r="Q210" s="2797"/>
      <c r="R210" s="2797"/>
      <c r="S210" s="2797"/>
      <c r="T210" s="2783"/>
      <c r="U210" s="590" t="s">
        <v>65</v>
      </c>
      <c r="V210" s="909"/>
      <c r="W210" s="880" t="s">
        <v>66</v>
      </c>
      <c r="X210" s="501"/>
      <c r="Y210" s="257"/>
      <c r="Z210" s="756"/>
      <c r="AA210" s="681"/>
      <c r="AB210" s="723"/>
      <c r="AC210" s="743">
        <f>SUM(AB211:AB215)</f>
        <v>64.847999999999999</v>
      </c>
      <c r="AD210" s="257"/>
      <c r="AE210" s="259"/>
      <c r="AF210" s="259"/>
      <c r="AG210" s="2887"/>
    </row>
    <row r="211" spans="1:33" s="483" customFormat="1" ht="18" customHeight="1" x14ac:dyDescent="0.25">
      <c r="A211" s="2766"/>
      <c r="B211" s="2786"/>
      <c r="C211" s="2789"/>
      <c r="D211" s="2780"/>
      <c r="E211" s="2793"/>
      <c r="F211" s="2780"/>
      <c r="G211" s="2780"/>
      <c r="H211" s="2780"/>
      <c r="I211" s="2776"/>
      <c r="J211" s="2776"/>
      <c r="K211" s="2776"/>
      <c r="L211" s="2776"/>
      <c r="M211" s="2780"/>
      <c r="N211" s="2827"/>
      <c r="O211" s="2815"/>
      <c r="P211" s="2797"/>
      <c r="Q211" s="2797"/>
      <c r="R211" s="2797"/>
      <c r="S211" s="2797"/>
      <c r="T211" s="2783"/>
      <c r="U211" s="592"/>
      <c r="V211" s="909" t="s">
        <v>47</v>
      </c>
      <c r="W211" s="858" t="s">
        <v>1126</v>
      </c>
      <c r="X211" s="501">
        <v>1</v>
      </c>
      <c r="Y211" s="257" t="s">
        <v>264</v>
      </c>
      <c r="Z211" s="756">
        <v>7.5</v>
      </c>
      <c r="AA211" s="681">
        <f>+X211*Z211</f>
        <v>7.5</v>
      </c>
      <c r="AB211" s="723">
        <f>+AA211*0.12+AA211</f>
        <v>8.4</v>
      </c>
      <c r="AC211" s="743"/>
      <c r="AD211" s="257"/>
      <c r="AE211" s="662" t="s">
        <v>52</v>
      </c>
      <c r="AF211" s="259"/>
      <c r="AG211" s="2887"/>
    </row>
    <row r="212" spans="1:33" s="483" customFormat="1" ht="18" customHeight="1" x14ac:dyDescent="0.25">
      <c r="A212" s="2766"/>
      <c r="B212" s="2786"/>
      <c r="C212" s="2789"/>
      <c r="D212" s="2780"/>
      <c r="E212" s="2793"/>
      <c r="F212" s="2780"/>
      <c r="G212" s="2780"/>
      <c r="H212" s="2780"/>
      <c r="I212" s="2776"/>
      <c r="J212" s="2776"/>
      <c r="K212" s="2776"/>
      <c r="L212" s="2776"/>
      <c r="M212" s="2780"/>
      <c r="N212" s="2827"/>
      <c r="O212" s="2815"/>
      <c r="P212" s="2797"/>
      <c r="Q212" s="2797"/>
      <c r="R212" s="2797"/>
      <c r="S212" s="2797"/>
      <c r="T212" s="2783"/>
      <c r="U212" s="592"/>
      <c r="V212" s="909" t="s">
        <v>47</v>
      </c>
      <c r="W212" s="858" t="s">
        <v>686</v>
      </c>
      <c r="X212" s="501">
        <v>2</v>
      </c>
      <c r="Y212" s="257" t="s">
        <v>264</v>
      </c>
      <c r="Z212" s="756">
        <v>10.08</v>
      </c>
      <c r="AA212" s="681">
        <f>+X212*Z212</f>
        <v>20.16</v>
      </c>
      <c r="AB212" s="723">
        <f>+AA212*0.12+AA212</f>
        <v>22.5792</v>
      </c>
      <c r="AC212" s="743"/>
      <c r="AD212" s="257"/>
      <c r="AE212" s="662" t="s">
        <v>52</v>
      </c>
      <c r="AF212" s="259"/>
      <c r="AG212" s="2887"/>
    </row>
    <row r="213" spans="1:33" s="483" customFormat="1" ht="18" customHeight="1" x14ac:dyDescent="0.25">
      <c r="A213" s="2766"/>
      <c r="B213" s="2786"/>
      <c r="C213" s="2789"/>
      <c r="D213" s="2780"/>
      <c r="E213" s="2793"/>
      <c r="F213" s="2780"/>
      <c r="G213" s="2780"/>
      <c r="H213" s="2780"/>
      <c r="I213" s="2776"/>
      <c r="J213" s="2776"/>
      <c r="K213" s="2776"/>
      <c r="L213" s="2776"/>
      <c r="M213" s="2780"/>
      <c r="N213" s="2827"/>
      <c r="O213" s="2815"/>
      <c r="P213" s="2797"/>
      <c r="Q213" s="2797"/>
      <c r="R213" s="2797"/>
      <c r="S213" s="2797"/>
      <c r="T213" s="2783"/>
      <c r="U213" s="592"/>
      <c r="V213" s="909" t="s">
        <v>47</v>
      </c>
      <c r="W213" s="858" t="s">
        <v>687</v>
      </c>
      <c r="X213" s="501">
        <v>1</v>
      </c>
      <c r="Y213" s="257" t="s">
        <v>264</v>
      </c>
      <c r="Z213" s="756">
        <v>10.08</v>
      </c>
      <c r="AA213" s="681">
        <f>+X213*Z213</f>
        <v>10.08</v>
      </c>
      <c r="AB213" s="723">
        <f>+AA213*0.12+AA213</f>
        <v>11.2896</v>
      </c>
      <c r="AC213" s="743"/>
      <c r="AD213" s="257"/>
      <c r="AE213" s="662" t="s">
        <v>52</v>
      </c>
      <c r="AF213" s="259"/>
      <c r="AG213" s="2887"/>
    </row>
    <row r="214" spans="1:33" s="483" customFormat="1" ht="18" customHeight="1" x14ac:dyDescent="0.25">
      <c r="A214" s="2766"/>
      <c r="B214" s="2786"/>
      <c r="C214" s="2789"/>
      <c r="D214" s="2780"/>
      <c r="E214" s="2793"/>
      <c r="F214" s="2780"/>
      <c r="G214" s="2780"/>
      <c r="H214" s="2780"/>
      <c r="I214" s="2776"/>
      <c r="J214" s="2776"/>
      <c r="K214" s="2776"/>
      <c r="L214" s="2776"/>
      <c r="M214" s="2780"/>
      <c r="N214" s="2827"/>
      <c r="O214" s="2815"/>
      <c r="P214" s="2797"/>
      <c r="Q214" s="2797"/>
      <c r="R214" s="2797"/>
      <c r="S214" s="2797"/>
      <c r="T214" s="2783"/>
      <c r="U214" s="592"/>
      <c r="V214" s="909" t="s">
        <v>47</v>
      </c>
      <c r="W214" s="858" t="s">
        <v>688</v>
      </c>
      <c r="X214" s="501">
        <v>1</v>
      </c>
      <c r="Y214" s="257" t="s">
        <v>264</v>
      </c>
      <c r="Z214" s="756">
        <v>10.08</v>
      </c>
      <c r="AA214" s="681">
        <f>+X214*Z214</f>
        <v>10.08</v>
      </c>
      <c r="AB214" s="723">
        <f>+AA214*0.12+AA214</f>
        <v>11.2896</v>
      </c>
      <c r="AC214" s="743"/>
      <c r="AD214" s="257"/>
      <c r="AE214" s="662" t="s">
        <v>52</v>
      </c>
      <c r="AF214" s="259"/>
      <c r="AG214" s="2887"/>
    </row>
    <row r="215" spans="1:33" s="483" customFormat="1" ht="18" customHeight="1" x14ac:dyDescent="0.25">
      <c r="A215" s="2766"/>
      <c r="B215" s="2817"/>
      <c r="C215" s="2790"/>
      <c r="D215" s="2781"/>
      <c r="E215" s="2794"/>
      <c r="F215" s="2781"/>
      <c r="G215" s="2781"/>
      <c r="H215" s="2781"/>
      <c r="I215" s="2810"/>
      <c r="J215" s="2810"/>
      <c r="K215" s="2810"/>
      <c r="L215" s="2810"/>
      <c r="M215" s="2781"/>
      <c r="N215" s="2828"/>
      <c r="O215" s="2816"/>
      <c r="P215" s="2798"/>
      <c r="Q215" s="2798"/>
      <c r="R215" s="2798"/>
      <c r="S215" s="2798"/>
      <c r="T215" s="2813"/>
      <c r="U215" s="622"/>
      <c r="V215" s="1018" t="s">
        <v>47</v>
      </c>
      <c r="W215" s="881" t="s">
        <v>689</v>
      </c>
      <c r="X215" s="501">
        <v>1</v>
      </c>
      <c r="Y215" s="264" t="s">
        <v>264</v>
      </c>
      <c r="Z215" s="789">
        <v>10.08</v>
      </c>
      <c r="AA215" s="744">
        <f>+X215*Z215</f>
        <v>10.08</v>
      </c>
      <c r="AB215" s="734">
        <f>+AA215*0.12+AA215</f>
        <v>11.2896</v>
      </c>
      <c r="AC215" s="745"/>
      <c r="AD215" s="264"/>
      <c r="AE215" s="662" t="s">
        <v>52</v>
      </c>
      <c r="AF215" s="265"/>
      <c r="AG215" s="2888"/>
    </row>
    <row r="216" spans="1:33" s="483" customFormat="1" ht="30.75" customHeight="1" x14ac:dyDescent="0.25">
      <c r="A216" s="2766"/>
      <c r="B216" s="2806" t="s">
        <v>75</v>
      </c>
      <c r="C216" s="2922" t="s">
        <v>76</v>
      </c>
      <c r="D216" s="2902" t="s">
        <v>285</v>
      </c>
      <c r="E216" s="2923" t="s">
        <v>47</v>
      </c>
      <c r="F216" s="2902" t="s">
        <v>1081</v>
      </c>
      <c r="G216" s="2902" t="s">
        <v>1155</v>
      </c>
      <c r="H216" s="2791" t="s">
        <v>1064</v>
      </c>
      <c r="I216" s="2917">
        <v>1</v>
      </c>
      <c r="J216" s="2917">
        <v>1</v>
      </c>
      <c r="K216" s="2918">
        <v>24</v>
      </c>
      <c r="L216" s="2918">
        <v>24</v>
      </c>
      <c r="M216" s="2902" t="s">
        <v>1156</v>
      </c>
      <c r="N216" s="2919" t="s">
        <v>1133</v>
      </c>
      <c r="O216" s="2814">
        <f>+AC216</f>
        <v>92.4</v>
      </c>
      <c r="P216" s="2796">
        <v>0</v>
      </c>
      <c r="Q216" s="2796">
        <v>0</v>
      </c>
      <c r="R216" s="2796">
        <v>0</v>
      </c>
      <c r="S216" s="2866">
        <f>+SUM(O216:Q218)</f>
        <v>92.4</v>
      </c>
      <c r="T216" s="2920" t="s">
        <v>1002</v>
      </c>
      <c r="U216" s="598" t="s">
        <v>64</v>
      </c>
      <c r="V216" s="919"/>
      <c r="W216" s="869" t="s">
        <v>105</v>
      </c>
      <c r="X216" s="523"/>
      <c r="Y216" s="524"/>
      <c r="Z216" s="790"/>
      <c r="AA216" s="746"/>
      <c r="AB216" s="725"/>
      <c r="AC216" s="747">
        <f>SUM(AB217:AB218)</f>
        <v>92.4</v>
      </c>
      <c r="AD216" s="255"/>
      <c r="AE216" s="255"/>
      <c r="AF216" s="255"/>
      <c r="AG216" s="2893"/>
    </row>
    <row r="217" spans="1:33" s="483" customFormat="1" ht="30.75" customHeight="1" x14ac:dyDescent="0.25">
      <c r="A217" s="2766"/>
      <c r="B217" s="2786"/>
      <c r="C217" s="2789"/>
      <c r="D217" s="2780"/>
      <c r="E217" s="2793"/>
      <c r="F217" s="2780"/>
      <c r="G217" s="2780"/>
      <c r="H217" s="2780"/>
      <c r="I217" s="2776"/>
      <c r="J217" s="2776"/>
      <c r="K217" s="2776"/>
      <c r="L217" s="2776"/>
      <c r="M217" s="2780"/>
      <c r="N217" s="2827"/>
      <c r="O217" s="2815"/>
      <c r="P217" s="2797"/>
      <c r="Q217" s="2797"/>
      <c r="R217" s="2797"/>
      <c r="S217" s="2797"/>
      <c r="T217" s="2783"/>
      <c r="U217" s="590"/>
      <c r="V217" s="899" t="s">
        <v>47</v>
      </c>
      <c r="W217" s="858" t="s">
        <v>1136</v>
      </c>
      <c r="X217" s="501">
        <v>75</v>
      </c>
      <c r="Y217" s="257" t="s">
        <v>264</v>
      </c>
      <c r="Z217" s="756">
        <v>0.55000000000000004</v>
      </c>
      <c r="AA217" s="681">
        <f>+X217*Z217</f>
        <v>41.25</v>
      </c>
      <c r="AB217" s="723">
        <f>+AA217*0.12+AA217</f>
        <v>46.2</v>
      </c>
      <c r="AC217" s="743"/>
      <c r="AD217" s="663"/>
      <c r="AE217" s="662" t="s">
        <v>52</v>
      </c>
      <c r="AF217" s="663"/>
      <c r="AG217" s="2887"/>
    </row>
    <row r="218" spans="1:33" s="483" customFormat="1" ht="30.75" customHeight="1" x14ac:dyDescent="0.25">
      <c r="A218" s="2766"/>
      <c r="B218" s="2786"/>
      <c r="C218" s="2789"/>
      <c r="D218" s="2780"/>
      <c r="E218" s="2793"/>
      <c r="F218" s="2780"/>
      <c r="G218" s="2780"/>
      <c r="H218" s="2780"/>
      <c r="I218" s="2776"/>
      <c r="J218" s="2776"/>
      <c r="K218" s="2776"/>
      <c r="L218" s="2776"/>
      <c r="M218" s="2780"/>
      <c r="N218" s="2827"/>
      <c r="O218" s="2815"/>
      <c r="P218" s="2797"/>
      <c r="Q218" s="2797"/>
      <c r="R218" s="2797"/>
      <c r="S218" s="2797"/>
      <c r="T218" s="2783"/>
      <c r="U218" s="590"/>
      <c r="V218" s="909" t="s">
        <v>47</v>
      </c>
      <c r="W218" s="858" t="s">
        <v>1137</v>
      </c>
      <c r="X218" s="501">
        <v>75</v>
      </c>
      <c r="Y218" s="257" t="s">
        <v>264</v>
      </c>
      <c r="Z218" s="756">
        <v>0.55000000000000004</v>
      </c>
      <c r="AA218" s="681">
        <f>+X218*Z218</f>
        <v>41.25</v>
      </c>
      <c r="AB218" s="723">
        <f>+AA218*0.12+AA218</f>
        <v>46.2</v>
      </c>
      <c r="AC218" s="743"/>
      <c r="AD218" s="663"/>
      <c r="AE218" s="662" t="s">
        <v>52</v>
      </c>
      <c r="AF218" s="663"/>
      <c r="AG218" s="2887"/>
    </row>
    <row r="219" spans="1:33" s="483" customFormat="1" ht="33.950000000000003" customHeight="1" x14ac:dyDescent="0.25">
      <c r="A219" s="2767"/>
      <c r="B219" s="2806" t="s">
        <v>75</v>
      </c>
      <c r="C219" s="2922" t="s">
        <v>76</v>
      </c>
      <c r="D219" s="2902" t="s">
        <v>153</v>
      </c>
      <c r="E219" s="2923" t="s">
        <v>47</v>
      </c>
      <c r="F219" s="2902" t="s">
        <v>1082</v>
      </c>
      <c r="G219" s="2902" t="s">
        <v>298</v>
      </c>
      <c r="H219" s="2902" t="s">
        <v>1051</v>
      </c>
      <c r="I219" s="2917">
        <v>0</v>
      </c>
      <c r="J219" s="2917">
        <v>1</v>
      </c>
      <c r="K219" s="2918">
        <v>0</v>
      </c>
      <c r="L219" s="2918">
        <v>24</v>
      </c>
      <c r="M219" s="2902" t="s">
        <v>1158</v>
      </c>
      <c r="N219" s="2919" t="s">
        <v>1025</v>
      </c>
      <c r="O219" s="2814">
        <f>+AC219</f>
        <v>179.2</v>
      </c>
      <c r="P219" s="2796">
        <v>0</v>
      </c>
      <c r="Q219" s="2796">
        <v>0</v>
      </c>
      <c r="R219" s="2796">
        <v>0</v>
      </c>
      <c r="S219" s="2866">
        <f>+SUM(O219:Q223)</f>
        <v>179.2</v>
      </c>
      <c r="T219" s="2920" t="s">
        <v>1138</v>
      </c>
      <c r="U219" s="602" t="s">
        <v>65</v>
      </c>
      <c r="V219" s="914"/>
      <c r="W219" s="870" t="s">
        <v>66</v>
      </c>
      <c r="X219" s="482"/>
      <c r="Y219" s="255"/>
      <c r="Z219" s="774"/>
      <c r="AA219" s="706"/>
      <c r="AB219" s="706"/>
      <c r="AC219" s="747">
        <f>SUM(AB220:AB223)</f>
        <v>179.2</v>
      </c>
      <c r="AD219" s="255"/>
      <c r="AE219" s="255"/>
      <c r="AF219" s="255"/>
      <c r="AG219" s="2893"/>
    </row>
    <row r="220" spans="1:33" s="483" customFormat="1" ht="18" customHeight="1" x14ac:dyDescent="0.25">
      <c r="A220" s="2768" t="s">
        <v>305</v>
      </c>
      <c r="B220" s="2786"/>
      <c r="C220" s="2789"/>
      <c r="D220" s="2780"/>
      <c r="E220" s="2793"/>
      <c r="F220" s="2780"/>
      <c r="G220" s="2780"/>
      <c r="H220" s="2780"/>
      <c r="I220" s="2776"/>
      <c r="J220" s="2776"/>
      <c r="K220" s="2776"/>
      <c r="L220" s="2776"/>
      <c r="M220" s="2780"/>
      <c r="N220" s="2827"/>
      <c r="O220" s="2815"/>
      <c r="P220" s="2797"/>
      <c r="Q220" s="2797"/>
      <c r="R220" s="2797"/>
      <c r="S220" s="2797"/>
      <c r="T220" s="2783"/>
      <c r="U220" s="590"/>
      <c r="V220" s="899" t="s">
        <v>47</v>
      </c>
      <c r="W220" s="858" t="s">
        <v>998</v>
      </c>
      <c r="X220" s="491">
        <v>1</v>
      </c>
      <c r="Y220" s="257" t="s">
        <v>264</v>
      </c>
      <c r="Z220" s="756">
        <v>40</v>
      </c>
      <c r="AA220" s="772">
        <f>+X220*Z220</f>
        <v>40</v>
      </c>
      <c r="AB220" s="772">
        <f>+AA220*0.12+AA220</f>
        <v>44.8</v>
      </c>
      <c r="AC220" s="773"/>
      <c r="AD220" s="495"/>
      <c r="AE220" s="495" t="s">
        <v>52</v>
      </c>
      <c r="AF220" s="662"/>
      <c r="AG220" s="2887"/>
    </row>
    <row r="221" spans="1:33" s="483" customFormat="1" ht="18" customHeight="1" x14ac:dyDescent="0.25">
      <c r="A221" s="2769"/>
      <c r="B221" s="2786"/>
      <c r="C221" s="2789"/>
      <c r="D221" s="2780"/>
      <c r="E221" s="2793"/>
      <c r="F221" s="2780"/>
      <c r="G221" s="2780"/>
      <c r="H221" s="2780"/>
      <c r="I221" s="2776"/>
      <c r="J221" s="2776"/>
      <c r="K221" s="2776"/>
      <c r="L221" s="2776"/>
      <c r="M221" s="2780"/>
      <c r="N221" s="2827"/>
      <c r="O221" s="2815"/>
      <c r="P221" s="2797"/>
      <c r="Q221" s="2797"/>
      <c r="R221" s="2797"/>
      <c r="S221" s="2797"/>
      <c r="T221" s="2783"/>
      <c r="U221" s="590"/>
      <c r="V221" s="896" t="s">
        <v>47</v>
      </c>
      <c r="W221" s="854" t="s">
        <v>987</v>
      </c>
      <c r="X221" s="491">
        <v>1</v>
      </c>
      <c r="Y221" s="487" t="s">
        <v>264</v>
      </c>
      <c r="Z221" s="755">
        <v>40</v>
      </c>
      <c r="AA221" s="685">
        <f>+X221*Z221</f>
        <v>40</v>
      </c>
      <c r="AB221" s="686">
        <f>+AA221*0.12+AA221</f>
        <v>44.8</v>
      </c>
      <c r="AC221" s="773"/>
      <c r="AD221" s="495"/>
      <c r="AE221" s="495" t="s">
        <v>52</v>
      </c>
      <c r="AF221" s="662"/>
      <c r="AG221" s="2887"/>
    </row>
    <row r="222" spans="1:33" s="483" customFormat="1" ht="33.950000000000003" customHeight="1" x14ac:dyDescent="0.25">
      <c r="A222" s="2769"/>
      <c r="B222" s="2786"/>
      <c r="C222" s="2789"/>
      <c r="D222" s="2780"/>
      <c r="E222" s="2793"/>
      <c r="F222" s="2780"/>
      <c r="G222" s="2780"/>
      <c r="H222" s="2780"/>
      <c r="I222" s="2776"/>
      <c r="J222" s="2776"/>
      <c r="K222" s="2776"/>
      <c r="L222" s="2776"/>
      <c r="M222" s="2780"/>
      <c r="N222" s="2827"/>
      <c r="O222" s="2815"/>
      <c r="P222" s="2797"/>
      <c r="Q222" s="2797"/>
      <c r="R222" s="2797"/>
      <c r="S222" s="2797"/>
      <c r="T222" s="2783"/>
      <c r="U222" s="590"/>
      <c r="V222" s="896" t="s">
        <v>47</v>
      </c>
      <c r="W222" s="854" t="s">
        <v>988</v>
      </c>
      <c r="X222" s="484">
        <v>1</v>
      </c>
      <c r="Y222" s="487" t="s">
        <v>264</v>
      </c>
      <c r="Z222" s="755">
        <v>40</v>
      </c>
      <c r="AA222" s="685">
        <f>+X222*Z222</f>
        <v>40</v>
      </c>
      <c r="AB222" s="686">
        <f>+AA222*0.12+AA222</f>
        <v>44.8</v>
      </c>
      <c r="AC222" s="773"/>
      <c r="AD222" s="495"/>
      <c r="AE222" s="495" t="s">
        <v>52</v>
      </c>
      <c r="AF222" s="259"/>
      <c r="AG222" s="2887"/>
    </row>
    <row r="223" spans="1:33" s="483" customFormat="1" ht="18" customHeight="1" x14ac:dyDescent="0.25">
      <c r="A223" s="2769"/>
      <c r="B223" s="2786"/>
      <c r="C223" s="2789"/>
      <c r="D223" s="2780"/>
      <c r="E223" s="2793"/>
      <c r="F223" s="2780"/>
      <c r="G223" s="2780"/>
      <c r="H223" s="2780"/>
      <c r="I223" s="2776"/>
      <c r="J223" s="2776"/>
      <c r="K223" s="2776"/>
      <c r="L223" s="2776"/>
      <c r="M223" s="2780"/>
      <c r="N223" s="2827"/>
      <c r="O223" s="2815"/>
      <c r="P223" s="2797"/>
      <c r="Q223" s="2797"/>
      <c r="R223" s="2797"/>
      <c r="S223" s="2797"/>
      <c r="T223" s="2783"/>
      <c r="U223" s="590"/>
      <c r="V223" s="896" t="s">
        <v>47</v>
      </c>
      <c r="W223" s="856" t="s">
        <v>989</v>
      </c>
      <c r="X223" s="484">
        <v>1</v>
      </c>
      <c r="Y223" s="487" t="s">
        <v>264</v>
      </c>
      <c r="Z223" s="755">
        <v>40</v>
      </c>
      <c r="AA223" s="685">
        <f>+X223*Z223</f>
        <v>40</v>
      </c>
      <c r="AB223" s="686">
        <f>+AA223*0.12+AA223</f>
        <v>44.8</v>
      </c>
      <c r="AC223" s="773"/>
      <c r="AD223" s="495"/>
      <c r="AE223" s="495" t="s">
        <v>52</v>
      </c>
      <c r="AF223" s="662"/>
      <c r="AG223" s="2887"/>
    </row>
    <row r="224" spans="1:33" s="483" customFormat="1" ht="39" customHeight="1" x14ac:dyDescent="0.25">
      <c r="A224" s="2769"/>
      <c r="B224" s="2806" t="s">
        <v>44</v>
      </c>
      <c r="C224" s="2922" t="s">
        <v>45</v>
      </c>
      <c r="D224" s="2902" t="s">
        <v>285</v>
      </c>
      <c r="E224" s="2923" t="s">
        <v>47</v>
      </c>
      <c r="F224" s="2902" t="s">
        <v>1084</v>
      </c>
      <c r="G224" s="2902" t="s">
        <v>96</v>
      </c>
      <c r="H224" s="2791" t="s">
        <v>1065</v>
      </c>
      <c r="I224" s="2917">
        <v>1</v>
      </c>
      <c r="J224" s="2917">
        <v>1</v>
      </c>
      <c r="K224" s="2918">
        <v>4</v>
      </c>
      <c r="L224" s="2918">
        <v>12</v>
      </c>
      <c r="M224" s="2902" t="s">
        <v>1132</v>
      </c>
      <c r="N224" s="2919" t="s">
        <v>1022</v>
      </c>
      <c r="O224" s="2814">
        <f>+AC224</f>
        <v>2.2400000000000002</v>
      </c>
      <c r="P224" s="2796">
        <v>0</v>
      </c>
      <c r="Q224" s="2796">
        <v>0</v>
      </c>
      <c r="R224" s="2796">
        <v>0</v>
      </c>
      <c r="S224" s="2866">
        <f>+SUM(O224:Q225)</f>
        <v>2.2400000000000002</v>
      </c>
      <c r="T224" s="2920" t="s">
        <v>1139</v>
      </c>
      <c r="U224" s="598" t="s">
        <v>64</v>
      </c>
      <c r="V224" s="919"/>
      <c r="W224" s="869" t="s">
        <v>105</v>
      </c>
      <c r="X224" s="482"/>
      <c r="Y224" s="255"/>
      <c r="Z224" s="774"/>
      <c r="AA224" s="746"/>
      <c r="AB224" s="725"/>
      <c r="AC224" s="747">
        <f>SUM(AB225:AB225)</f>
        <v>2.2400000000000002</v>
      </c>
      <c r="AD224" s="255"/>
      <c r="AE224" s="255"/>
      <c r="AF224" s="255"/>
      <c r="AG224" s="2893"/>
    </row>
    <row r="225" spans="1:33" s="483" customFormat="1" ht="39" customHeight="1" x14ac:dyDescent="0.25">
      <c r="A225" s="2769"/>
      <c r="B225" s="2786"/>
      <c r="C225" s="2789"/>
      <c r="D225" s="2780"/>
      <c r="E225" s="2793"/>
      <c r="F225" s="2780"/>
      <c r="G225" s="2780"/>
      <c r="H225" s="2780"/>
      <c r="I225" s="2776"/>
      <c r="J225" s="2776"/>
      <c r="K225" s="2776"/>
      <c r="L225" s="2776"/>
      <c r="M225" s="2780"/>
      <c r="N225" s="2827"/>
      <c r="O225" s="2815"/>
      <c r="P225" s="2797"/>
      <c r="Q225" s="2797"/>
      <c r="R225" s="2797"/>
      <c r="S225" s="2797"/>
      <c r="T225" s="2783"/>
      <c r="U225" s="590"/>
      <c r="V225" s="909" t="s">
        <v>47</v>
      </c>
      <c r="W225" s="863" t="s">
        <v>306</v>
      </c>
      <c r="X225" s="501">
        <v>5</v>
      </c>
      <c r="Y225" s="257" t="s">
        <v>264</v>
      </c>
      <c r="Z225" s="756">
        <v>0.4</v>
      </c>
      <c r="AA225" s="681">
        <f>+X225*Z225</f>
        <v>2</v>
      </c>
      <c r="AB225" s="723">
        <f>+AA225*0.12+AA225</f>
        <v>2.2400000000000002</v>
      </c>
      <c r="AC225" s="743"/>
      <c r="AD225" s="663"/>
      <c r="AE225" s="662" t="s">
        <v>52</v>
      </c>
      <c r="AF225" s="663"/>
      <c r="AG225" s="2887"/>
    </row>
    <row r="226" spans="1:33" s="483" customFormat="1" ht="18" customHeight="1" x14ac:dyDescent="0.25">
      <c r="A226" s="2769"/>
      <c r="B226" s="2806" t="s">
        <v>44</v>
      </c>
      <c r="C226" s="2922" t="s">
        <v>45</v>
      </c>
      <c r="D226" s="2902" t="s">
        <v>282</v>
      </c>
      <c r="E226" s="2923" t="s">
        <v>47</v>
      </c>
      <c r="F226" s="2902" t="s">
        <v>1083</v>
      </c>
      <c r="G226" s="2902" t="s">
        <v>136</v>
      </c>
      <c r="H226" s="2902" t="s">
        <v>1056</v>
      </c>
      <c r="I226" s="2931">
        <v>1</v>
      </c>
      <c r="J226" s="2931">
        <v>1</v>
      </c>
      <c r="K226" s="2932">
        <v>24</v>
      </c>
      <c r="L226" s="2932">
        <v>24</v>
      </c>
      <c r="M226" s="2902" t="s">
        <v>1041</v>
      </c>
      <c r="N226" s="2826" t="s">
        <v>1023</v>
      </c>
      <c r="O226" s="2829">
        <f>+AC226</f>
        <v>51.128</v>
      </c>
      <c r="P226" s="2830">
        <v>0</v>
      </c>
      <c r="Q226" s="2830">
        <v>0</v>
      </c>
      <c r="R226" s="2830">
        <v>0</v>
      </c>
      <c r="S226" s="2875">
        <f>+SUM(O226:Q231)</f>
        <v>51.128</v>
      </c>
      <c r="T226" s="2920" t="s">
        <v>1135</v>
      </c>
      <c r="U226" s="598" t="s">
        <v>64</v>
      </c>
      <c r="V226" s="919"/>
      <c r="W226" s="869" t="s">
        <v>105</v>
      </c>
      <c r="X226" s="482"/>
      <c r="Y226" s="255"/>
      <c r="Z226" s="774"/>
      <c r="AA226" s="746"/>
      <c r="AB226" s="725"/>
      <c r="AC226" s="747">
        <f>SUM(AB227:AB231)</f>
        <v>51.128</v>
      </c>
      <c r="AD226" s="255"/>
      <c r="AE226" s="255"/>
      <c r="AF226" s="255"/>
      <c r="AG226" s="2893"/>
    </row>
    <row r="227" spans="1:33" s="483" customFormat="1" ht="18" customHeight="1" x14ac:dyDescent="0.25">
      <c r="A227" s="2769"/>
      <c r="B227" s="2786"/>
      <c r="C227" s="2789"/>
      <c r="D227" s="2780"/>
      <c r="E227" s="2793"/>
      <c r="F227" s="2780"/>
      <c r="G227" s="2780"/>
      <c r="H227" s="2780"/>
      <c r="I227" s="2776"/>
      <c r="J227" s="2776"/>
      <c r="K227" s="2776"/>
      <c r="L227" s="2776"/>
      <c r="M227" s="2780"/>
      <c r="N227" s="2827"/>
      <c r="O227" s="2815"/>
      <c r="P227" s="2797"/>
      <c r="Q227" s="2797"/>
      <c r="R227" s="2797"/>
      <c r="S227" s="2797"/>
      <c r="T227" s="2783"/>
      <c r="U227" s="590"/>
      <c r="V227" s="909" t="s">
        <v>47</v>
      </c>
      <c r="W227" s="858" t="s">
        <v>307</v>
      </c>
      <c r="X227" s="501">
        <v>3</v>
      </c>
      <c r="Y227" s="257" t="s">
        <v>264</v>
      </c>
      <c r="Z227" s="756">
        <v>0.45</v>
      </c>
      <c r="AA227" s="681">
        <f>+X227*Z227</f>
        <v>1.35</v>
      </c>
      <c r="AB227" s="723">
        <f>+AA227*0.12+AA227</f>
        <v>1.512</v>
      </c>
      <c r="AC227" s="743"/>
      <c r="AD227" s="663"/>
      <c r="AE227" s="662" t="s">
        <v>52</v>
      </c>
      <c r="AF227" s="663"/>
      <c r="AG227" s="2887"/>
    </row>
    <row r="228" spans="1:33" s="483" customFormat="1" ht="18" customHeight="1" x14ac:dyDescent="0.25">
      <c r="A228" s="2769"/>
      <c r="B228" s="2786"/>
      <c r="C228" s="2789"/>
      <c r="D228" s="2780"/>
      <c r="E228" s="2793"/>
      <c r="F228" s="2780"/>
      <c r="G228" s="2780"/>
      <c r="H228" s="2780"/>
      <c r="I228" s="2776"/>
      <c r="J228" s="2776"/>
      <c r="K228" s="2776"/>
      <c r="L228" s="2776"/>
      <c r="M228" s="2780"/>
      <c r="N228" s="2827"/>
      <c r="O228" s="2815"/>
      <c r="P228" s="2797"/>
      <c r="Q228" s="2797"/>
      <c r="R228" s="2797"/>
      <c r="S228" s="2797"/>
      <c r="T228" s="2783"/>
      <c r="U228" s="590"/>
      <c r="V228" s="909" t="s">
        <v>47</v>
      </c>
      <c r="W228" s="858" t="s">
        <v>308</v>
      </c>
      <c r="X228" s="501">
        <v>1</v>
      </c>
      <c r="Y228" s="257" t="s">
        <v>264</v>
      </c>
      <c r="Z228" s="756">
        <v>3</v>
      </c>
      <c r="AA228" s="681">
        <f>+X228*Z228</f>
        <v>3</v>
      </c>
      <c r="AB228" s="723">
        <f>+AA228*0.12+AA228</f>
        <v>3.36</v>
      </c>
      <c r="AC228" s="743"/>
      <c r="AD228" s="663"/>
      <c r="AE228" s="662" t="s">
        <v>52</v>
      </c>
      <c r="AF228" s="663"/>
      <c r="AG228" s="2887"/>
    </row>
    <row r="229" spans="1:33" s="483" customFormat="1" ht="18" customHeight="1" x14ac:dyDescent="0.25">
      <c r="A229" s="2769"/>
      <c r="B229" s="2786"/>
      <c r="C229" s="2789"/>
      <c r="D229" s="2780"/>
      <c r="E229" s="2793"/>
      <c r="F229" s="2780"/>
      <c r="G229" s="2780"/>
      <c r="H229" s="2780"/>
      <c r="I229" s="2776"/>
      <c r="J229" s="2776"/>
      <c r="K229" s="2776"/>
      <c r="L229" s="2776"/>
      <c r="M229" s="2780"/>
      <c r="N229" s="2827"/>
      <c r="O229" s="2815"/>
      <c r="P229" s="2797"/>
      <c r="Q229" s="2797"/>
      <c r="R229" s="2797"/>
      <c r="S229" s="2797"/>
      <c r="T229" s="2783"/>
      <c r="U229" s="590"/>
      <c r="V229" s="909" t="s">
        <v>47</v>
      </c>
      <c r="W229" s="858" t="s">
        <v>534</v>
      </c>
      <c r="X229" s="501">
        <v>1</v>
      </c>
      <c r="Y229" s="257" t="s">
        <v>264</v>
      </c>
      <c r="Z229" s="756">
        <v>20</v>
      </c>
      <c r="AA229" s="681">
        <f>+X229*Z229</f>
        <v>20</v>
      </c>
      <c r="AB229" s="723">
        <f>+AA229*0.12+AA229</f>
        <v>22.4</v>
      </c>
      <c r="AC229" s="743"/>
      <c r="AD229" s="663"/>
      <c r="AE229" s="662" t="s">
        <v>52</v>
      </c>
      <c r="AF229" s="663"/>
      <c r="AG229" s="2887"/>
    </row>
    <row r="230" spans="1:33" s="483" customFormat="1" ht="18" customHeight="1" x14ac:dyDescent="0.25">
      <c r="A230" s="2769"/>
      <c r="B230" s="2786"/>
      <c r="C230" s="2789"/>
      <c r="D230" s="2780"/>
      <c r="E230" s="2793"/>
      <c r="F230" s="2780"/>
      <c r="G230" s="2780"/>
      <c r="H230" s="2780"/>
      <c r="I230" s="2776"/>
      <c r="J230" s="2776"/>
      <c r="K230" s="2776"/>
      <c r="L230" s="2776"/>
      <c r="M230" s="2780"/>
      <c r="N230" s="2827"/>
      <c r="O230" s="2815"/>
      <c r="P230" s="2797"/>
      <c r="Q230" s="2797"/>
      <c r="R230" s="2797"/>
      <c r="S230" s="2797"/>
      <c r="T230" s="2783"/>
      <c r="U230" s="590"/>
      <c r="V230" s="909" t="s">
        <v>47</v>
      </c>
      <c r="W230" s="858" t="s">
        <v>1000</v>
      </c>
      <c r="X230" s="501">
        <v>10</v>
      </c>
      <c r="Y230" s="257" t="s">
        <v>264</v>
      </c>
      <c r="Z230" s="756">
        <v>0.63</v>
      </c>
      <c r="AA230" s="681">
        <f>+X230*Z230</f>
        <v>6.3</v>
      </c>
      <c r="AB230" s="723">
        <f>+AA230*0.12+AA230</f>
        <v>7.056</v>
      </c>
      <c r="AC230" s="743"/>
      <c r="AD230" s="663"/>
      <c r="AE230" s="662" t="s">
        <v>52</v>
      </c>
      <c r="AF230" s="663"/>
      <c r="AG230" s="2887"/>
    </row>
    <row r="231" spans="1:33" s="483" customFormat="1" ht="18" customHeight="1" thickBot="1" x14ac:dyDescent="0.3">
      <c r="A231" s="2769"/>
      <c r="B231" s="2832"/>
      <c r="C231" s="2833"/>
      <c r="D231" s="2834"/>
      <c r="E231" s="2836"/>
      <c r="F231" s="2834"/>
      <c r="G231" s="2834"/>
      <c r="H231" s="2834"/>
      <c r="I231" s="2851"/>
      <c r="J231" s="2851"/>
      <c r="K231" s="2851"/>
      <c r="L231" s="2851"/>
      <c r="M231" s="2834"/>
      <c r="N231" s="2915"/>
      <c r="O231" s="2847"/>
      <c r="P231" s="2848"/>
      <c r="Q231" s="2848"/>
      <c r="R231" s="2848"/>
      <c r="S231" s="2848"/>
      <c r="T231" s="2849"/>
      <c r="U231" s="595"/>
      <c r="V231" s="1037" t="s">
        <v>47</v>
      </c>
      <c r="W231" s="872" t="s">
        <v>684</v>
      </c>
      <c r="X231" s="569">
        <v>1</v>
      </c>
      <c r="Y231" s="570" t="s">
        <v>264</v>
      </c>
      <c r="Z231" s="776">
        <v>15</v>
      </c>
      <c r="AA231" s="703">
        <f>+X231*Z231</f>
        <v>15</v>
      </c>
      <c r="AB231" s="732">
        <f>+AA231*0.12+AA231</f>
        <v>16.8</v>
      </c>
      <c r="AC231" s="748"/>
      <c r="AD231" s="663"/>
      <c r="AE231" s="662" t="s">
        <v>52</v>
      </c>
      <c r="AF231" s="663"/>
      <c r="AG231" s="2887"/>
    </row>
    <row r="232" spans="1:33" s="945" customFormat="1" ht="22.5" customHeight="1" thickBot="1" x14ac:dyDescent="0.3">
      <c r="A232" s="2771"/>
      <c r="B232" s="2859" t="s">
        <v>137</v>
      </c>
      <c r="C232" s="2860"/>
      <c r="D232" s="2860"/>
      <c r="E232" s="2860"/>
      <c r="F232" s="2860"/>
      <c r="G232" s="2860"/>
      <c r="H232" s="2860"/>
      <c r="I232" s="2860"/>
      <c r="J232" s="2860"/>
      <c r="K232" s="2860"/>
      <c r="L232" s="2860"/>
      <c r="M232" s="2860"/>
      <c r="N232" s="499" t="s">
        <v>138</v>
      </c>
      <c r="O232" s="942">
        <f>SUM(O205:O231)</f>
        <v>481.73399999999998</v>
      </c>
      <c r="P232" s="942">
        <f>SUM(P205:P231)</f>
        <v>0</v>
      </c>
      <c r="Q232" s="942">
        <f>SUM(Q205:Q231)</f>
        <v>0</v>
      </c>
      <c r="R232" s="942">
        <f>SUM(R205:R231)</f>
        <v>0</v>
      </c>
      <c r="S232" s="942">
        <f>SUM(S205:S231)</f>
        <v>481.73399999999998</v>
      </c>
      <c r="T232" s="944"/>
      <c r="U232" s="2861" t="s">
        <v>139</v>
      </c>
      <c r="V232" s="2860"/>
      <c r="W232" s="2860"/>
      <c r="X232" s="2860"/>
      <c r="Y232" s="2860"/>
      <c r="Z232" s="2860"/>
      <c r="AA232" s="2860"/>
      <c r="AB232" s="499" t="s">
        <v>138</v>
      </c>
      <c r="AC232" s="506">
        <f>SUM(AC205:AC231)</f>
        <v>481.73399999999998</v>
      </c>
      <c r="AD232" s="2947"/>
      <c r="AE232" s="2948"/>
      <c r="AF232" s="2948"/>
      <c r="AG232" s="2949"/>
    </row>
    <row r="233" spans="1:33" s="483" customFormat="1" ht="18" customHeight="1" x14ac:dyDescent="0.25">
      <c r="A233" s="2772" t="s">
        <v>309</v>
      </c>
      <c r="B233" s="2785" t="s">
        <v>75</v>
      </c>
      <c r="C233" s="2788" t="s">
        <v>76</v>
      </c>
      <c r="D233" s="2779" t="s">
        <v>285</v>
      </c>
      <c r="E233" s="2792" t="s">
        <v>47</v>
      </c>
      <c r="F233" s="2779" t="s">
        <v>1085</v>
      </c>
      <c r="G233" s="2779" t="s">
        <v>297</v>
      </c>
      <c r="H233" s="2779" t="s">
        <v>1063</v>
      </c>
      <c r="I233" s="2775">
        <v>1</v>
      </c>
      <c r="J233" s="2775">
        <v>1</v>
      </c>
      <c r="K233" s="2778">
        <v>24</v>
      </c>
      <c r="L233" s="2778">
        <v>24</v>
      </c>
      <c r="M233" s="2779" t="s">
        <v>1129</v>
      </c>
      <c r="N233" s="2858" t="s">
        <v>1026</v>
      </c>
      <c r="O233" s="2819">
        <f>+AC233+AC238</f>
        <v>156.76600000000002</v>
      </c>
      <c r="P233" s="2821">
        <v>0</v>
      </c>
      <c r="Q233" s="2821">
        <v>0</v>
      </c>
      <c r="R233" s="2821">
        <v>0</v>
      </c>
      <c r="S233" s="2823">
        <f>+SUM(O233:Q243)</f>
        <v>156.76600000000002</v>
      </c>
      <c r="T233" s="2782" t="s">
        <v>724</v>
      </c>
      <c r="U233" s="600" t="s">
        <v>64</v>
      </c>
      <c r="V233" s="912"/>
      <c r="W233" s="879" t="s">
        <v>105</v>
      </c>
      <c r="X233" s="520"/>
      <c r="Y233" s="521"/>
      <c r="Z233" s="788"/>
      <c r="AA233" s="741"/>
      <c r="AB233" s="741"/>
      <c r="AC233" s="742">
        <f>SUM(AB234:AB237)</f>
        <v>91.918000000000006</v>
      </c>
      <c r="AD233" s="521"/>
      <c r="AE233" s="522"/>
      <c r="AF233" s="522"/>
      <c r="AG233" s="2946"/>
    </row>
    <row r="234" spans="1:33" s="483" customFormat="1" ht="18" customHeight="1" x14ac:dyDescent="0.25">
      <c r="A234" s="2766"/>
      <c r="B234" s="2786"/>
      <c r="C234" s="2789"/>
      <c r="D234" s="2780"/>
      <c r="E234" s="2793"/>
      <c r="F234" s="2780"/>
      <c r="G234" s="2780"/>
      <c r="H234" s="2780"/>
      <c r="I234" s="2776"/>
      <c r="J234" s="2776"/>
      <c r="K234" s="2776"/>
      <c r="L234" s="2776"/>
      <c r="M234" s="2780"/>
      <c r="N234" s="2827"/>
      <c r="O234" s="2815"/>
      <c r="P234" s="2797"/>
      <c r="Q234" s="2797"/>
      <c r="R234" s="2797"/>
      <c r="S234" s="2797"/>
      <c r="T234" s="2783"/>
      <c r="U234" s="590"/>
      <c r="V234" s="909" t="s">
        <v>47</v>
      </c>
      <c r="W234" s="858" t="s">
        <v>348</v>
      </c>
      <c r="X234" s="501">
        <v>10</v>
      </c>
      <c r="Y234" s="257" t="s">
        <v>264</v>
      </c>
      <c r="Z234" s="756">
        <v>3.2557999999999998</v>
      </c>
      <c r="AA234" s="681">
        <f>+X234*Z234</f>
        <v>32.558</v>
      </c>
      <c r="AB234" s="681">
        <f>AA234</f>
        <v>32.558</v>
      </c>
      <c r="AC234" s="743"/>
      <c r="AD234" s="663"/>
      <c r="AE234" s="662" t="s">
        <v>52</v>
      </c>
      <c r="AF234" s="663"/>
      <c r="AG234" s="2887"/>
    </row>
    <row r="235" spans="1:33" s="483" customFormat="1" ht="18" customHeight="1" x14ac:dyDescent="0.25">
      <c r="A235" s="2766"/>
      <c r="B235" s="2786"/>
      <c r="C235" s="2789"/>
      <c r="D235" s="2780"/>
      <c r="E235" s="2793"/>
      <c r="F235" s="2780"/>
      <c r="G235" s="2780"/>
      <c r="H235" s="2780"/>
      <c r="I235" s="2776"/>
      <c r="J235" s="2776"/>
      <c r="K235" s="2776"/>
      <c r="L235" s="2776"/>
      <c r="M235" s="2780"/>
      <c r="N235" s="2827"/>
      <c r="O235" s="2815"/>
      <c r="P235" s="2797"/>
      <c r="Q235" s="2797"/>
      <c r="R235" s="2797"/>
      <c r="S235" s="2797"/>
      <c r="T235" s="2783"/>
      <c r="U235" s="590"/>
      <c r="V235" s="909" t="s">
        <v>47</v>
      </c>
      <c r="W235" s="858" t="s">
        <v>708</v>
      </c>
      <c r="X235" s="501">
        <v>20</v>
      </c>
      <c r="Y235" s="257" t="s">
        <v>264</v>
      </c>
      <c r="Z235" s="756">
        <v>1.6525000000000001</v>
      </c>
      <c r="AA235" s="681">
        <f>+X235*Z235</f>
        <v>33.050000000000004</v>
      </c>
      <c r="AB235" s="681">
        <f>+AA235*0.12+AA235</f>
        <v>37.016000000000005</v>
      </c>
      <c r="AC235" s="743"/>
      <c r="AD235" s="663"/>
      <c r="AE235" s="662" t="s">
        <v>52</v>
      </c>
      <c r="AF235" s="663"/>
      <c r="AG235" s="2887"/>
    </row>
    <row r="236" spans="1:33" s="483" customFormat="1" ht="18" customHeight="1" x14ac:dyDescent="0.25">
      <c r="A236" s="2766"/>
      <c r="B236" s="2786"/>
      <c r="C236" s="2789"/>
      <c r="D236" s="2780"/>
      <c r="E236" s="2793"/>
      <c r="F236" s="2780"/>
      <c r="G236" s="2780"/>
      <c r="H236" s="2780"/>
      <c r="I236" s="2776"/>
      <c r="J236" s="2776"/>
      <c r="K236" s="2776"/>
      <c r="L236" s="2776"/>
      <c r="M236" s="2780"/>
      <c r="N236" s="2827"/>
      <c r="O236" s="2815"/>
      <c r="P236" s="2797"/>
      <c r="Q236" s="2797"/>
      <c r="R236" s="2797"/>
      <c r="S236" s="2797"/>
      <c r="T236" s="2783"/>
      <c r="U236" s="590"/>
      <c r="V236" s="909" t="s">
        <v>47</v>
      </c>
      <c r="W236" s="858" t="s">
        <v>709</v>
      </c>
      <c r="X236" s="501">
        <v>5</v>
      </c>
      <c r="Y236" s="257" t="s">
        <v>264</v>
      </c>
      <c r="Z236" s="756">
        <v>0.87</v>
      </c>
      <c r="AA236" s="681">
        <f>+X236*Z236</f>
        <v>4.3499999999999996</v>
      </c>
      <c r="AB236" s="681">
        <f>+AA236*0.12+AA236</f>
        <v>4.8719999999999999</v>
      </c>
      <c r="AC236" s="743"/>
      <c r="AD236" s="663"/>
      <c r="AE236" s="662" t="s">
        <v>52</v>
      </c>
      <c r="AF236" s="663"/>
      <c r="AG236" s="2887"/>
    </row>
    <row r="237" spans="1:33" s="483" customFormat="1" ht="18" customHeight="1" x14ac:dyDescent="0.25">
      <c r="A237" s="2766"/>
      <c r="B237" s="2786"/>
      <c r="C237" s="2789"/>
      <c r="D237" s="2780"/>
      <c r="E237" s="2793"/>
      <c r="F237" s="2780"/>
      <c r="G237" s="2780"/>
      <c r="H237" s="2780"/>
      <c r="I237" s="2776"/>
      <c r="J237" s="2776"/>
      <c r="K237" s="2776"/>
      <c r="L237" s="2776"/>
      <c r="M237" s="2780"/>
      <c r="N237" s="2827"/>
      <c r="O237" s="2815"/>
      <c r="P237" s="2797"/>
      <c r="Q237" s="2797"/>
      <c r="R237" s="2797"/>
      <c r="S237" s="2797"/>
      <c r="T237" s="2783"/>
      <c r="U237" s="590"/>
      <c r="V237" s="909" t="s">
        <v>47</v>
      </c>
      <c r="W237" s="858" t="s">
        <v>1130</v>
      </c>
      <c r="X237" s="501">
        <v>20</v>
      </c>
      <c r="Y237" s="257" t="s">
        <v>264</v>
      </c>
      <c r="Z237" s="756">
        <v>0.78</v>
      </c>
      <c r="AA237" s="681">
        <f>+X237*Z237</f>
        <v>15.600000000000001</v>
      </c>
      <c r="AB237" s="681">
        <f>+AA237*0.12+AA237</f>
        <v>17.472000000000001</v>
      </c>
      <c r="AC237" s="743"/>
      <c r="AD237" s="663"/>
      <c r="AE237" s="662" t="s">
        <v>52</v>
      </c>
      <c r="AF237" s="663"/>
      <c r="AG237" s="2887"/>
    </row>
    <row r="238" spans="1:33" s="483" customFormat="1" ht="33.950000000000003" customHeight="1" x14ac:dyDescent="0.25">
      <c r="A238" s="2766"/>
      <c r="B238" s="2786"/>
      <c r="C238" s="2789"/>
      <c r="D238" s="2780"/>
      <c r="E238" s="2793"/>
      <c r="F238" s="2780"/>
      <c r="G238" s="2780"/>
      <c r="H238" s="2780"/>
      <c r="I238" s="2776"/>
      <c r="J238" s="2776"/>
      <c r="K238" s="2776"/>
      <c r="L238" s="2776"/>
      <c r="M238" s="2780"/>
      <c r="N238" s="2827"/>
      <c r="O238" s="2815"/>
      <c r="P238" s="2797"/>
      <c r="Q238" s="2797"/>
      <c r="R238" s="2797"/>
      <c r="S238" s="2797"/>
      <c r="T238" s="2783"/>
      <c r="U238" s="590" t="s">
        <v>65</v>
      </c>
      <c r="V238" s="909"/>
      <c r="W238" s="880" t="s">
        <v>66</v>
      </c>
      <c r="X238" s="501"/>
      <c r="Y238" s="257"/>
      <c r="Z238" s="756"/>
      <c r="AA238" s="681"/>
      <c r="AB238" s="681"/>
      <c r="AC238" s="743">
        <f>SUM(AB239:AB243)</f>
        <v>64.847999999999999</v>
      </c>
      <c r="AD238" s="663"/>
      <c r="AE238" s="663"/>
      <c r="AF238" s="663"/>
      <c r="AG238" s="2887"/>
    </row>
    <row r="239" spans="1:33" s="483" customFormat="1" ht="18" customHeight="1" x14ac:dyDescent="0.25">
      <c r="A239" s="2766"/>
      <c r="B239" s="2786"/>
      <c r="C239" s="2789"/>
      <c r="D239" s="2780"/>
      <c r="E239" s="2793"/>
      <c r="F239" s="2780"/>
      <c r="G239" s="2780"/>
      <c r="H239" s="2780"/>
      <c r="I239" s="2776"/>
      <c r="J239" s="2776"/>
      <c r="K239" s="2776"/>
      <c r="L239" s="2776"/>
      <c r="M239" s="2780"/>
      <c r="N239" s="2827"/>
      <c r="O239" s="2815"/>
      <c r="P239" s="2797"/>
      <c r="Q239" s="2797"/>
      <c r="R239" s="2797"/>
      <c r="S239" s="2797"/>
      <c r="T239" s="2783"/>
      <c r="U239" s="590"/>
      <c r="V239" s="909" t="s">
        <v>47</v>
      </c>
      <c r="W239" s="858" t="s">
        <v>1126</v>
      </c>
      <c r="X239" s="501">
        <v>1</v>
      </c>
      <c r="Y239" s="257" t="s">
        <v>264</v>
      </c>
      <c r="Z239" s="756">
        <v>7.5</v>
      </c>
      <c r="AA239" s="681">
        <f>+X239*Z239</f>
        <v>7.5</v>
      </c>
      <c r="AB239" s="681">
        <f>+AA239*0.12+AA239</f>
        <v>8.4</v>
      </c>
      <c r="AC239" s="743"/>
      <c r="AD239" s="663"/>
      <c r="AE239" s="662" t="s">
        <v>52</v>
      </c>
      <c r="AF239" s="663"/>
      <c r="AG239" s="2887"/>
    </row>
    <row r="240" spans="1:33" s="483" customFormat="1" ht="18" customHeight="1" x14ac:dyDescent="0.25">
      <c r="A240" s="2766"/>
      <c r="B240" s="2786"/>
      <c r="C240" s="2789"/>
      <c r="D240" s="2780"/>
      <c r="E240" s="2793"/>
      <c r="F240" s="2780"/>
      <c r="G240" s="2780"/>
      <c r="H240" s="2780"/>
      <c r="I240" s="2776"/>
      <c r="J240" s="2776"/>
      <c r="K240" s="2776"/>
      <c r="L240" s="2776"/>
      <c r="M240" s="2780"/>
      <c r="N240" s="2827"/>
      <c r="O240" s="2815"/>
      <c r="P240" s="2797"/>
      <c r="Q240" s="2797"/>
      <c r="R240" s="2797"/>
      <c r="S240" s="2797"/>
      <c r="T240" s="2783"/>
      <c r="U240" s="590"/>
      <c r="V240" s="909" t="s">
        <v>47</v>
      </c>
      <c r="W240" s="858" t="s">
        <v>686</v>
      </c>
      <c r="X240" s="501">
        <v>2</v>
      </c>
      <c r="Y240" s="257" t="s">
        <v>264</v>
      </c>
      <c r="Z240" s="756">
        <v>10.08</v>
      </c>
      <c r="AA240" s="681">
        <f>+X240*Z240</f>
        <v>20.16</v>
      </c>
      <c r="AB240" s="681">
        <f>+AA240*0.12+AA240</f>
        <v>22.5792</v>
      </c>
      <c r="AC240" s="743"/>
      <c r="AD240" s="663"/>
      <c r="AE240" s="662" t="s">
        <v>52</v>
      </c>
      <c r="AF240" s="663"/>
      <c r="AG240" s="2887"/>
    </row>
    <row r="241" spans="1:33" s="483" customFormat="1" ht="18" customHeight="1" x14ac:dyDescent="0.25">
      <c r="A241" s="2766"/>
      <c r="B241" s="2786"/>
      <c r="C241" s="2789"/>
      <c r="D241" s="2780"/>
      <c r="E241" s="2793"/>
      <c r="F241" s="2780"/>
      <c r="G241" s="2780"/>
      <c r="H241" s="2780"/>
      <c r="I241" s="2776"/>
      <c r="J241" s="2776"/>
      <c r="K241" s="2776"/>
      <c r="L241" s="2776"/>
      <c r="M241" s="2780"/>
      <c r="N241" s="2827"/>
      <c r="O241" s="2815"/>
      <c r="P241" s="2797"/>
      <c r="Q241" s="2797"/>
      <c r="R241" s="2797"/>
      <c r="S241" s="2797"/>
      <c r="T241" s="2783"/>
      <c r="U241" s="590"/>
      <c r="V241" s="909" t="s">
        <v>47</v>
      </c>
      <c r="W241" s="858" t="s">
        <v>687</v>
      </c>
      <c r="X241" s="501">
        <v>1</v>
      </c>
      <c r="Y241" s="257" t="s">
        <v>264</v>
      </c>
      <c r="Z241" s="756">
        <v>10.08</v>
      </c>
      <c r="AA241" s="681">
        <f>+X241*Z241</f>
        <v>10.08</v>
      </c>
      <c r="AB241" s="681">
        <f>+AA241*0.12+AA241</f>
        <v>11.2896</v>
      </c>
      <c r="AC241" s="743"/>
      <c r="AD241" s="663"/>
      <c r="AE241" s="662" t="s">
        <v>52</v>
      </c>
      <c r="AF241" s="663"/>
      <c r="AG241" s="2887"/>
    </row>
    <row r="242" spans="1:33" s="483" customFormat="1" ht="18" customHeight="1" x14ac:dyDescent="0.25">
      <c r="A242" s="2766"/>
      <c r="B242" s="2786"/>
      <c r="C242" s="2789"/>
      <c r="D242" s="2780"/>
      <c r="E242" s="2793"/>
      <c r="F242" s="2780"/>
      <c r="G242" s="2780"/>
      <c r="H242" s="2780"/>
      <c r="I242" s="2776"/>
      <c r="J242" s="2776"/>
      <c r="K242" s="2776"/>
      <c r="L242" s="2776"/>
      <c r="M242" s="2780"/>
      <c r="N242" s="2827"/>
      <c r="O242" s="2815"/>
      <c r="P242" s="2797"/>
      <c r="Q242" s="2797"/>
      <c r="R242" s="2797"/>
      <c r="S242" s="2797"/>
      <c r="T242" s="2783"/>
      <c r="U242" s="590"/>
      <c r="V242" s="909" t="s">
        <v>47</v>
      </c>
      <c r="W242" s="858" t="s">
        <v>688</v>
      </c>
      <c r="X242" s="501">
        <v>1</v>
      </c>
      <c r="Y242" s="257" t="s">
        <v>264</v>
      </c>
      <c r="Z242" s="756">
        <v>10.08</v>
      </c>
      <c r="AA242" s="681">
        <f>+X242*Z242</f>
        <v>10.08</v>
      </c>
      <c r="AB242" s="681">
        <f>+AA242*0.12+AA242</f>
        <v>11.2896</v>
      </c>
      <c r="AC242" s="743"/>
      <c r="AD242" s="663"/>
      <c r="AE242" s="662" t="s">
        <v>52</v>
      </c>
      <c r="AF242" s="663"/>
      <c r="AG242" s="2887"/>
    </row>
    <row r="243" spans="1:33" s="483" customFormat="1" ht="18" customHeight="1" x14ac:dyDescent="0.25">
      <c r="A243" s="2766"/>
      <c r="B243" s="2817"/>
      <c r="C243" s="2790"/>
      <c r="D243" s="2781"/>
      <c r="E243" s="2794"/>
      <c r="F243" s="2781"/>
      <c r="G243" s="2781"/>
      <c r="H243" s="2781"/>
      <c r="I243" s="2810"/>
      <c r="J243" s="2810"/>
      <c r="K243" s="2810"/>
      <c r="L243" s="2810"/>
      <c r="M243" s="2781"/>
      <c r="N243" s="2828"/>
      <c r="O243" s="2816"/>
      <c r="P243" s="2798"/>
      <c r="Q243" s="2798"/>
      <c r="R243" s="2798"/>
      <c r="S243" s="2798"/>
      <c r="T243" s="2813"/>
      <c r="U243" s="623"/>
      <c r="V243" s="1024" t="s">
        <v>47</v>
      </c>
      <c r="W243" s="863" t="s">
        <v>689</v>
      </c>
      <c r="X243" s="500">
        <v>1</v>
      </c>
      <c r="Y243" s="261" t="s">
        <v>264</v>
      </c>
      <c r="Z243" s="768">
        <v>10.08</v>
      </c>
      <c r="AA243" s="692">
        <f>+X243*Z243</f>
        <v>10.08</v>
      </c>
      <c r="AB243" s="692">
        <f>+AA243*0.12+AA243</f>
        <v>11.2896</v>
      </c>
      <c r="AC243" s="749"/>
      <c r="AD243" s="664"/>
      <c r="AE243" s="665" t="s">
        <v>52</v>
      </c>
      <c r="AF243" s="664"/>
      <c r="AG243" s="2894"/>
    </row>
    <row r="244" spans="1:33" s="483" customFormat="1" ht="31.5" customHeight="1" x14ac:dyDescent="0.25">
      <c r="A244" s="2766"/>
      <c r="B244" s="2806" t="s">
        <v>75</v>
      </c>
      <c r="C244" s="2807" t="s">
        <v>76</v>
      </c>
      <c r="D244" s="2791" t="s">
        <v>285</v>
      </c>
      <c r="E244" s="2808" t="s">
        <v>47</v>
      </c>
      <c r="F244" s="2791" t="s">
        <v>1081</v>
      </c>
      <c r="G244" s="2791" t="s">
        <v>1155</v>
      </c>
      <c r="H244" s="2791" t="s">
        <v>1064</v>
      </c>
      <c r="I244" s="2818">
        <v>1</v>
      </c>
      <c r="J244" s="2818">
        <v>1</v>
      </c>
      <c r="K244" s="2809">
        <v>24</v>
      </c>
      <c r="L244" s="2809">
        <v>24</v>
      </c>
      <c r="M244" s="2791" t="s">
        <v>1156</v>
      </c>
      <c r="N244" s="2826" t="s">
        <v>1133</v>
      </c>
      <c r="O244" s="2814">
        <f>+AC244</f>
        <v>61.600000000000009</v>
      </c>
      <c r="P244" s="2796">
        <v>0</v>
      </c>
      <c r="Q244" s="2796">
        <v>0</v>
      </c>
      <c r="R244" s="2796">
        <v>0</v>
      </c>
      <c r="S244" s="2866">
        <f>+SUM(O244:Q246)</f>
        <v>61.600000000000009</v>
      </c>
      <c r="T244" s="2812" t="s">
        <v>724</v>
      </c>
      <c r="U244" s="597" t="s">
        <v>64</v>
      </c>
      <c r="V244" s="906"/>
      <c r="W244" s="869" t="s">
        <v>105</v>
      </c>
      <c r="X244" s="525"/>
      <c r="Y244" s="526"/>
      <c r="Z244" s="757"/>
      <c r="AA244" s="699"/>
      <c r="AB244" s="699"/>
      <c r="AC244" s="750">
        <f>SUM(AB245:AB246)</f>
        <v>61.600000000000009</v>
      </c>
      <c r="AD244" s="666"/>
      <c r="AE244" s="666"/>
      <c r="AF244" s="666"/>
      <c r="AG244" s="2950"/>
    </row>
    <row r="245" spans="1:33" s="483" customFormat="1" ht="31.5" customHeight="1" x14ac:dyDescent="0.25">
      <c r="A245" s="2766"/>
      <c r="B245" s="2786"/>
      <c r="C245" s="2789"/>
      <c r="D245" s="2780"/>
      <c r="E245" s="2793"/>
      <c r="F245" s="2780"/>
      <c r="G245" s="2780"/>
      <c r="H245" s="2780"/>
      <c r="I245" s="2776"/>
      <c r="J245" s="2776"/>
      <c r="K245" s="2776"/>
      <c r="L245" s="2776"/>
      <c r="M245" s="2780"/>
      <c r="N245" s="2827"/>
      <c r="O245" s="2815"/>
      <c r="P245" s="2797"/>
      <c r="Q245" s="2797"/>
      <c r="R245" s="2797"/>
      <c r="S245" s="2797"/>
      <c r="T245" s="2783"/>
      <c r="U245" s="590"/>
      <c r="V245" s="909" t="s">
        <v>47</v>
      </c>
      <c r="W245" s="858" t="s">
        <v>1136</v>
      </c>
      <c r="X245" s="501">
        <v>50</v>
      </c>
      <c r="Y245" s="257" t="s">
        <v>264</v>
      </c>
      <c r="Z245" s="756">
        <v>0.55000000000000004</v>
      </c>
      <c r="AA245" s="681">
        <f>+X245*Z245</f>
        <v>27.500000000000004</v>
      </c>
      <c r="AB245" s="681">
        <f>+AA245*0.12+AA245</f>
        <v>30.800000000000004</v>
      </c>
      <c r="AC245" s="743"/>
      <c r="AD245" s="663"/>
      <c r="AE245" s="662" t="s">
        <v>52</v>
      </c>
      <c r="AF245" s="663"/>
      <c r="AG245" s="2887"/>
    </row>
    <row r="246" spans="1:33" s="483" customFormat="1" ht="31.5" customHeight="1" x14ac:dyDescent="0.25">
      <c r="A246" s="2766"/>
      <c r="B246" s="2786"/>
      <c r="C246" s="2789"/>
      <c r="D246" s="2780"/>
      <c r="E246" s="2793"/>
      <c r="F246" s="2780"/>
      <c r="G246" s="2780"/>
      <c r="H246" s="2780"/>
      <c r="I246" s="2776"/>
      <c r="J246" s="2776"/>
      <c r="K246" s="2776"/>
      <c r="L246" s="2776"/>
      <c r="M246" s="2780"/>
      <c r="N246" s="2827"/>
      <c r="O246" s="2815"/>
      <c r="P246" s="2797"/>
      <c r="Q246" s="2797"/>
      <c r="R246" s="2797"/>
      <c r="S246" s="2797"/>
      <c r="T246" s="2783"/>
      <c r="U246" s="590"/>
      <c r="V246" s="909" t="s">
        <v>47</v>
      </c>
      <c r="W246" s="858" t="s">
        <v>1137</v>
      </c>
      <c r="X246" s="501">
        <v>50</v>
      </c>
      <c r="Y246" s="257" t="s">
        <v>264</v>
      </c>
      <c r="Z246" s="756">
        <v>0.55000000000000004</v>
      </c>
      <c r="AA246" s="681">
        <f>+X246*Z246</f>
        <v>27.500000000000004</v>
      </c>
      <c r="AB246" s="681">
        <f>+AA246*0.12+AA246</f>
        <v>30.800000000000004</v>
      </c>
      <c r="AC246" s="743"/>
      <c r="AD246" s="663"/>
      <c r="AE246" s="662" t="s">
        <v>52</v>
      </c>
      <c r="AF246" s="663"/>
      <c r="AG246" s="2887"/>
    </row>
    <row r="247" spans="1:33" s="483" customFormat="1" ht="33.950000000000003" customHeight="1" x14ac:dyDescent="0.25">
      <c r="A247" s="2767"/>
      <c r="B247" s="2806" t="s">
        <v>75</v>
      </c>
      <c r="C247" s="2807" t="s">
        <v>76</v>
      </c>
      <c r="D247" s="2791" t="s">
        <v>153</v>
      </c>
      <c r="E247" s="2808" t="s">
        <v>47</v>
      </c>
      <c r="F247" s="2791" t="s">
        <v>1082</v>
      </c>
      <c r="G247" s="2791" t="s">
        <v>298</v>
      </c>
      <c r="H247" s="2791" t="s">
        <v>1051</v>
      </c>
      <c r="I247" s="2818">
        <v>0</v>
      </c>
      <c r="J247" s="2818">
        <v>1</v>
      </c>
      <c r="K247" s="2809">
        <v>0</v>
      </c>
      <c r="L247" s="2809">
        <v>24</v>
      </c>
      <c r="M247" s="2791" t="s">
        <v>1159</v>
      </c>
      <c r="N247" s="2826" t="s">
        <v>1027</v>
      </c>
      <c r="O247" s="2814">
        <f>+AC247</f>
        <v>179.2</v>
      </c>
      <c r="P247" s="2796">
        <v>0</v>
      </c>
      <c r="Q247" s="2796">
        <v>0</v>
      </c>
      <c r="R247" s="2796">
        <v>0</v>
      </c>
      <c r="S247" s="2866">
        <f>+SUM(O247:Q251)</f>
        <v>179.2</v>
      </c>
      <c r="T247" s="2812" t="s">
        <v>1003</v>
      </c>
      <c r="U247" s="602" t="s">
        <v>65</v>
      </c>
      <c r="V247" s="914"/>
      <c r="W247" s="870" t="s">
        <v>66</v>
      </c>
      <c r="X247" s="482"/>
      <c r="Y247" s="255"/>
      <c r="Z247" s="774"/>
      <c r="AA247" s="706"/>
      <c r="AB247" s="706"/>
      <c r="AC247" s="747">
        <f>SUM(AB248:AB251)</f>
        <v>179.2</v>
      </c>
      <c r="AD247" s="255"/>
      <c r="AE247" s="666"/>
      <c r="AF247" s="666"/>
      <c r="AG247" s="2950"/>
    </row>
    <row r="248" spans="1:33" s="483" customFormat="1" ht="18" customHeight="1" x14ac:dyDescent="0.25">
      <c r="A248" s="2768" t="s">
        <v>309</v>
      </c>
      <c r="B248" s="2786"/>
      <c r="C248" s="2789"/>
      <c r="D248" s="2780"/>
      <c r="E248" s="2793"/>
      <c r="F248" s="2780"/>
      <c r="G248" s="2780"/>
      <c r="H248" s="2780"/>
      <c r="I248" s="2776"/>
      <c r="J248" s="2776"/>
      <c r="K248" s="2776"/>
      <c r="L248" s="2776"/>
      <c r="M248" s="2780"/>
      <c r="N248" s="2827"/>
      <c r="O248" s="2815"/>
      <c r="P248" s="2797"/>
      <c r="Q248" s="2797"/>
      <c r="R248" s="2797"/>
      <c r="S248" s="2797"/>
      <c r="T248" s="2783"/>
      <c r="U248" s="590"/>
      <c r="V248" s="899" t="s">
        <v>47</v>
      </c>
      <c r="W248" s="858" t="s">
        <v>998</v>
      </c>
      <c r="X248" s="491">
        <v>1</v>
      </c>
      <c r="Y248" s="257" t="s">
        <v>264</v>
      </c>
      <c r="Z248" s="756">
        <v>40</v>
      </c>
      <c r="AA248" s="772">
        <f>+X248*Z248</f>
        <v>40</v>
      </c>
      <c r="AB248" s="772">
        <f>+AA248*0.12+AA248</f>
        <v>44.8</v>
      </c>
      <c r="AC248" s="773"/>
      <c r="AD248" s="495"/>
      <c r="AE248" s="662" t="s">
        <v>52</v>
      </c>
      <c r="AF248" s="663"/>
      <c r="AG248" s="2887"/>
    </row>
    <row r="249" spans="1:33" s="483" customFormat="1" ht="18" customHeight="1" x14ac:dyDescent="0.25">
      <c r="A249" s="2769"/>
      <c r="B249" s="2786"/>
      <c r="C249" s="2789"/>
      <c r="D249" s="2780"/>
      <c r="E249" s="2793"/>
      <c r="F249" s="2780"/>
      <c r="G249" s="2780"/>
      <c r="H249" s="2780"/>
      <c r="I249" s="2776"/>
      <c r="J249" s="2776"/>
      <c r="K249" s="2776"/>
      <c r="L249" s="2776"/>
      <c r="M249" s="2780"/>
      <c r="N249" s="2827"/>
      <c r="O249" s="2815"/>
      <c r="P249" s="2797"/>
      <c r="Q249" s="2797"/>
      <c r="R249" s="2797"/>
      <c r="S249" s="2797"/>
      <c r="T249" s="2783"/>
      <c r="U249" s="590"/>
      <c r="V249" s="896" t="s">
        <v>47</v>
      </c>
      <c r="W249" s="854" t="s">
        <v>987</v>
      </c>
      <c r="X249" s="491">
        <v>1</v>
      </c>
      <c r="Y249" s="487" t="s">
        <v>264</v>
      </c>
      <c r="Z249" s="755">
        <v>40</v>
      </c>
      <c r="AA249" s="685">
        <f>+X249*Z249</f>
        <v>40</v>
      </c>
      <c r="AB249" s="686">
        <f>+AA249*0.12+AA249</f>
        <v>44.8</v>
      </c>
      <c r="AC249" s="773"/>
      <c r="AD249" s="495"/>
      <c r="AE249" s="662" t="s">
        <v>52</v>
      </c>
      <c r="AF249" s="663"/>
      <c r="AG249" s="2887"/>
    </row>
    <row r="250" spans="1:33" s="483" customFormat="1" ht="33.950000000000003" customHeight="1" x14ac:dyDescent="0.25">
      <c r="A250" s="2769"/>
      <c r="B250" s="2786"/>
      <c r="C250" s="2789"/>
      <c r="D250" s="2780"/>
      <c r="E250" s="2793"/>
      <c r="F250" s="2780"/>
      <c r="G250" s="2780"/>
      <c r="H250" s="2780"/>
      <c r="I250" s="2776"/>
      <c r="J250" s="2776"/>
      <c r="K250" s="2776"/>
      <c r="L250" s="2776"/>
      <c r="M250" s="2780"/>
      <c r="N250" s="2827"/>
      <c r="O250" s="2815"/>
      <c r="P250" s="2797"/>
      <c r="Q250" s="2797"/>
      <c r="R250" s="2797"/>
      <c r="S250" s="2797"/>
      <c r="T250" s="2783"/>
      <c r="U250" s="590"/>
      <c r="V250" s="896" t="s">
        <v>47</v>
      </c>
      <c r="W250" s="854" t="s">
        <v>988</v>
      </c>
      <c r="X250" s="484">
        <v>1</v>
      </c>
      <c r="Y250" s="487" t="s">
        <v>264</v>
      </c>
      <c r="Z250" s="755">
        <v>40</v>
      </c>
      <c r="AA250" s="685">
        <f>+X250*Z250</f>
        <v>40</v>
      </c>
      <c r="AB250" s="686">
        <f>+AA250*0.12+AA250</f>
        <v>44.8</v>
      </c>
      <c r="AC250" s="773"/>
      <c r="AD250" s="495"/>
      <c r="AE250" s="495" t="s">
        <v>52</v>
      </c>
      <c r="AF250" s="663"/>
      <c r="AG250" s="2887"/>
    </row>
    <row r="251" spans="1:33" s="483" customFormat="1" ht="18" customHeight="1" x14ac:dyDescent="0.25">
      <c r="A251" s="2769"/>
      <c r="B251" s="2786"/>
      <c r="C251" s="2789"/>
      <c r="D251" s="2780"/>
      <c r="E251" s="2793"/>
      <c r="F251" s="2780"/>
      <c r="G251" s="2780"/>
      <c r="H251" s="2780"/>
      <c r="I251" s="2776"/>
      <c r="J251" s="2776"/>
      <c r="K251" s="2776"/>
      <c r="L251" s="2776"/>
      <c r="M251" s="2780"/>
      <c r="N251" s="2827"/>
      <c r="O251" s="2815"/>
      <c r="P251" s="2797"/>
      <c r="Q251" s="2797"/>
      <c r="R251" s="2797"/>
      <c r="S251" s="2797"/>
      <c r="T251" s="2783"/>
      <c r="U251" s="590"/>
      <c r="V251" s="896" t="s">
        <v>47</v>
      </c>
      <c r="W251" s="856" t="s">
        <v>989</v>
      </c>
      <c r="X251" s="484">
        <v>1</v>
      </c>
      <c r="Y251" s="487" t="s">
        <v>264</v>
      </c>
      <c r="Z251" s="755">
        <v>40</v>
      </c>
      <c r="AA251" s="685">
        <f>+X251*Z251</f>
        <v>40</v>
      </c>
      <c r="AB251" s="686">
        <f>+AA251*0.12+AA251</f>
        <v>44.8</v>
      </c>
      <c r="AC251" s="773"/>
      <c r="AD251" s="495"/>
      <c r="AE251" s="495" t="s">
        <v>52</v>
      </c>
      <c r="AF251" s="663"/>
      <c r="AG251" s="2887"/>
    </row>
    <row r="252" spans="1:33" s="483" customFormat="1" ht="46.5" customHeight="1" x14ac:dyDescent="0.25">
      <c r="A252" s="2769"/>
      <c r="B252" s="2806" t="s">
        <v>44</v>
      </c>
      <c r="C252" s="2807" t="s">
        <v>45</v>
      </c>
      <c r="D252" s="2791" t="s">
        <v>285</v>
      </c>
      <c r="E252" s="2808" t="s">
        <v>47</v>
      </c>
      <c r="F252" s="2791" t="s">
        <v>1084</v>
      </c>
      <c r="G252" s="2791" t="s">
        <v>96</v>
      </c>
      <c r="H252" s="2791" t="s">
        <v>1065</v>
      </c>
      <c r="I252" s="2818">
        <v>1</v>
      </c>
      <c r="J252" s="2818">
        <v>1</v>
      </c>
      <c r="K252" s="2809">
        <v>4</v>
      </c>
      <c r="L252" s="2809">
        <v>12</v>
      </c>
      <c r="M252" s="2791" t="s">
        <v>1132</v>
      </c>
      <c r="N252" s="2826" t="s">
        <v>1022</v>
      </c>
      <c r="O252" s="2814">
        <f>+AC252</f>
        <v>2.2400000000000002</v>
      </c>
      <c r="P252" s="2796">
        <v>0</v>
      </c>
      <c r="Q252" s="2796">
        <v>0</v>
      </c>
      <c r="R252" s="2796">
        <v>0</v>
      </c>
      <c r="S252" s="2866">
        <f>+SUM(O252:Q253)</f>
        <v>2.2400000000000002</v>
      </c>
      <c r="T252" s="2812" t="s">
        <v>724</v>
      </c>
      <c r="U252" s="597" t="s">
        <v>64</v>
      </c>
      <c r="V252" s="906"/>
      <c r="W252" s="869" t="s">
        <v>105</v>
      </c>
      <c r="X252" s="525"/>
      <c r="Y252" s="526"/>
      <c r="Z252" s="757"/>
      <c r="AA252" s="699"/>
      <c r="AB252" s="699"/>
      <c r="AC252" s="750">
        <f>SUM(AB253:AB253)</f>
        <v>2.2400000000000002</v>
      </c>
      <c r="AD252" s="666"/>
      <c r="AE252" s="666"/>
      <c r="AF252" s="666"/>
      <c r="AG252" s="2950"/>
    </row>
    <row r="253" spans="1:33" s="483" customFormat="1" ht="46.5" customHeight="1" x14ac:dyDescent="0.25">
      <c r="A253" s="2769"/>
      <c r="B253" s="2786"/>
      <c r="C253" s="2789"/>
      <c r="D253" s="2780"/>
      <c r="E253" s="2793"/>
      <c r="F253" s="2780"/>
      <c r="G253" s="2780"/>
      <c r="H253" s="2780"/>
      <c r="I253" s="2776"/>
      <c r="J253" s="2776"/>
      <c r="K253" s="2776"/>
      <c r="L253" s="2776"/>
      <c r="M253" s="2780"/>
      <c r="N253" s="2827"/>
      <c r="O253" s="2815"/>
      <c r="P253" s="2797"/>
      <c r="Q253" s="2797"/>
      <c r="R253" s="2797"/>
      <c r="S253" s="2797"/>
      <c r="T253" s="2783"/>
      <c r="U253" s="623"/>
      <c r="V253" s="1024" t="s">
        <v>47</v>
      </c>
      <c r="W253" s="863" t="s">
        <v>306</v>
      </c>
      <c r="X253" s="500">
        <v>5</v>
      </c>
      <c r="Y253" s="261" t="s">
        <v>264</v>
      </c>
      <c r="Z253" s="768">
        <v>0.4</v>
      </c>
      <c r="AA253" s="692">
        <f>+X253*Z253</f>
        <v>2</v>
      </c>
      <c r="AB253" s="692">
        <f>+AA253*0.12+AA253</f>
        <v>2.2400000000000002</v>
      </c>
      <c r="AC253" s="749"/>
      <c r="AD253" s="664"/>
      <c r="AE253" s="665" t="s">
        <v>52</v>
      </c>
      <c r="AF253" s="664"/>
      <c r="AG253" s="2894"/>
    </row>
    <row r="254" spans="1:33" s="483" customFormat="1" ht="18" customHeight="1" x14ac:dyDescent="0.25">
      <c r="A254" s="2769"/>
      <c r="B254" s="2806" t="s">
        <v>44</v>
      </c>
      <c r="C254" s="2807" t="s">
        <v>45</v>
      </c>
      <c r="D254" s="2791" t="s">
        <v>282</v>
      </c>
      <c r="E254" s="2808" t="s">
        <v>47</v>
      </c>
      <c r="F254" s="2791" t="s">
        <v>1083</v>
      </c>
      <c r="G254" s="2791" t="s">
        <v>136</v>
      </c>
      <c r="H254" s="2791" t="s">
        <v>1056</v>
      </c>
      <c r="I254" s="2882">
        <v>1</v>
      </c>
      <c r="J254" s="2882">
        <v>1</v>
      </c>
      <c r="K254" s="2884">
        <v>24</v>
      </c>
      <c r="L254" s="2884">
        <v>24</v>
      </c>
      <c r="M254" s="2791" t="s">
        <v>1041</v>
      </c>
      <c r="N254" s="2826" t="s">
        <v>1023</v>
      </c>
      <c r="O254" s="2829">
        <f>+AC254</f>
        <v>47.768000000000001</v>
      </c>
      <c r="P254" s="2830">
        <v>0</v>
      </c>
      <c r="Q254" s="2830">
        <v>0</v>
      </c>
      <c r="R254" s="2830">
        <v>0</v>
      </c>
      <c r="S254" s="2875">
        <f>+SUM(O254:Q258)</f>
        <v>47.768000000000001</v>
      </c>
      <c r="T254" s="2812" t="s">
        <v>724</v>
      </c>
      <c r="U254" s="590" t="s">
        <v>64</v>
      </c>
      <c r="V254" s="909"/>
      <c r="W254" s="869" t="s">
        <v>105</v>
      </c>
      <c r="X254" s="492"/>
      <c r="Y254" s="493"/>
      <c r="Z254" s="762"/>
      <c r="AA254" s="701"/>
      <c r="AB254" s="701"/>
      <c r="AC254" s="751">
        <f>SUM(AB255:AB258)</f>
        <v>47.768000000000001</v>
      </c>
      <c r="AD254" s="667"/>
      <c r="AE254" s="668"/>
      <c r="AF254" s="667"/>
      <c r="AG254" s="2886"/>
    </row>
    <row r="255" spans="1:33" s="483" customFormat="1" ht="18" customHeight="1" x14ac:dyDescent="0.25">
      <c r="A255" s="2769"/>
      <c r="B255" s="2786"/>
      <c r="C255" s="2789"/>
      <c r="D255" s="2780"/>
      <c r="E255" s="2793"/>
      <c r="F255" s="2780"/>
      <c r="G255" s="2780"/>
      <c r="H255" s="2780"/>
      <c r="I255" s="2776"/>
      <c r="J255" s="2776"/>
      <c r="K255" s="2776"/>
      <c r="L255" s="2776"/>
      <c r="M255" s="2780"/>
      <c r="N255" s="2827"/>
      <c r="O255" s="2815"/>
      <c r="P255" s="2797"/>
      <c r="Q255" s="2797"/>
      <c r="R255" s="2797"/>
      <c r="S255" s="2797"/>
      <c r="T255" s="2783"/>
      <c r="U255" s="590"/>
      <c r="V255" s="909" t="s">
        <v>47</v>
      </c>
      <c r="W255" s="858" t="s">
        <v>307</v>
      </c>
      <c r="X255" s="501">
        <v>3</v>
      </c>
      <c r="Y255" s="257" t="s">
        <v>264</v>
      </c>
      <c r="Z255" s="756">
        <v>0.45</v>
      </c>
      <c r="AA255" s="681">
        <f>+X255*Z255</f>
        <v>1.35</v>
      </c>
      <c r="AB255" s="681">
        <f>+AA255*0.12+AA255</f>
        <v>1.512</v>
      </c>
      <c r="AC255" s="743"/>
      <c r="AD255" s="663"/>
      <c r="AE255" s="662" t="s">
        <v>52</v>
      </c>
      <c r="AF255" s="663"/>
      <c r="AG255" s="2887"/>
    </row>
    <row r="256" spans="1:33" s="483" customFormat="1" ht="18" customHeight="1" x14ac:dyDescent="0.25">
      <c r="A256" s="2769"/>
      <c r="B256" s="2786"/>
      <c r="C256" s="2789"/>
      <c r="D256" s="2780"/>
      <c r="E256" s="2793"/>
      <c r="F256" s="2780"/>
      <c r="G256" s="2780"/>
      <c r="H256" s="2780"/>
      <c r="I256" s="2776"/>
      <c r="J256" s="2776"/>
      <c r="K256" s="2776"/>
      <c r="L256" s="2776"/>
      <c r="M256" s="2780"/>
      <c r="N256" s="2827"/>
      <c r="O256" s="2815"/>
      <c r="P256" s="2797"/>
      <c r="Q256" s="2797"/>
      <c r="R256" s="2797"/>
      <c r="S256" s="2797"/>
      <c r="T256" s="2783"/>
      <c r="U256" s="590"/>
      <c r="V256" s="909" t="s">
        <v>47</v>
      </c>
      <c r="W256" s="858" t="s">
        <v>534</v>
      </c>
      <c r="X256" s="501">
        <v>1</v>
      </c>
      <c r="Y256" s="257" t="s">
        <v>264</v>
      </c>
      <c r="Z256" s="756">
        <v>20</v>
      </c>
      <c r="AA256" s="681">
        <f>+X256*Z256</f>
        <v>20</v>
      </c>
      <c r="AB256" s="681">
        <f>+AA256*0.12+AA256</f>
        <v>22.4</v>
      </c>
      <c r="AC256" s="743"/>
      <c r="AD256" s="663"/>
      <c r="AE256" s="662" t="s">
        <v>52</v>
      </c>
      <c r="AF256" s="663"/>
      <c r="AG256" s="2887"/>
    </row>
    <row r="257" spans="1:33" s="483" customFormat="1" ht="18" customHeight="1" x14ac:dyDescent="0.25">
      <c r="A257" s="2769"/>
      <c r="B257" s="2786"/>
      <c r="C257" s="2789"/>
      <c r="D257" s="2780"/>
      <c r="E257" s="2793"/>
      <c r="F257" s="2780"/>
      <c r="G257" s="2780"/>
      <c r="H257" s="2780"/>
      <c r="I257" s="2776"/>
      <c r="J257" s="2776"/>
      <c r="K257" s="2776"/>
      <c r="L257" s="2776"/>
      <c r="M257" s="2780"/>
      <c r="N257" s="2827"/>
      <c r="O257" s="2815"/>
      <c r="P257" s="2797"/>
      <c r="Q257" s="2797"/>
      <c r="R257" s="2797"/>
      <c r="S257" s="2797"/>
      <c r="T257" s="2783"/>
      <c r="U257" s="590"/>
      <c r="V257" s="909" t="s">
        <v>47</v>
      </c>
      <c r="W257" s="858" t="s">
        <v>1000</v>
      </c>
      <c r="X257" s="501">
        <v>10</v>
      </c>
      <c r="Y257" s="257" t="s">
        <v>264</v>
      </c>
      <c r="Z257" s="756">
        <v>0.63</v>
      </c>
      <c r="AA257" s="681">
        <f>+X257*Z257</f>
        <v>6.3</v>
      </c>
      <c r="AB257" s="681">
        <f>+AA257*0.12+AA257</f>
        <v>7.056</v>
      </c>
      <c r="AC257" s="743"/>
      <c r="AD257" s="663"/>
      <c r="AE257" s="662" t="s">
        <v>52</v>
      </c>
      <c r="AF257" s="663"/>
      <c r="AG257" s="2887"/>
    </row>
    <row r="258" spans="1:33" s="483" customFormat="1" ht="18" customHeight="1" thickBot="1" x14ac:dyDescent="0.3">
      <c r="A258" s="2769"/>
      <c r="B258" s="2832"/>
      <c r="C258" s="2833"/>
      <c r="D258" s="2834"/>
      <c r="E258" s="2836"/>
      <c r="F258" s="2834"/>
      <c r="G258" s="2834"/>
      <c r="H258" s="2834"/>
      <c r="I258" s="2851"/>
      <c r="J258" s="2851"/>
      <c r="K258" s="2851"/>
      <c r="L258" s="2851"/>
      <c r="M258" s="2834"/>
      <c r="N258" s="2915"/>
      <c r="O258" s="2847"/>
      <c r="P258" s="2848"/>
      <c r="Q258" s="2848"/>
      <c r="R258" s="2848"/>
      <c r="S258" s="2848"/>
      <c r="T258" s="2849"/>
      <c r="U258" s="595"/>
      <c r="V258" s="1037" t="s">
        <v>47</v>
      </c>
      <c r="W258" s="872" t="s">
        <v>684</v>
      </c>
      <c r="X258" s="569">
        <v>1</v>
      </c>
      <c r="Y258" s="570" t="s">
        <v>264</v>
      </c>
      <c r="Z258" s="776">
        <v>15</v>
      </c>
      <c r="AA258" s="703">
        <f>+X258*Z258</f>
        <v>15</v>
      </c>
      <c r="AB258" s="703">
        <f>+AA258*0.12+AA258</f>
        <v>16.8</v>
      </c>
      <c r="AC258" s="748"/>
      <c r="AD258" s="669"/>
      <c r="AE258" s="670" t="s">
        <v>52</v>
      </c>
      <c r="AF258" s="669"/>
      <c r="AG258" s="2908"/>
    </row>
    <row r="259" spans="1:33" s="945" customFormat="1" ht="22.5" customHeight="1" thickBot="1" x14ac:dyDescent="0.3">
      <c r="A259" s="2774"/>
      <c r="B259" s="2859" t="s">
        <v>137</v>
      </c>
      <c r="C259" s="2860"/>
      <c r="D259" s="2860"/>
      <c r="E259" s="2860"/>
      <c r="F259" s="2860"/>
      <c r="G259" s="2860"/>
      <c r="H259" s="2860"/>
      <c r="I259" s="2860"/>
      <c r="J259" s="2860"/>
      <c r="K259" s="2860"/>
      <c r="L259" s="2860"/>
      <c r="M259" s="2860"/>
      <c r="N259" s="499" t="s">
        <v>138</v>
      </c>
      <c r="O259" s="942">
        <f>SUM(O233:O258)</f>
        <v>447.57400000000007</v>
      </c>
      <c r="P259" s="942">
        <f>SUM(P233:P258)</f>
        <v>0</v>
      </c>
      <c r="Q259" s="942">
        <f>SUM(Q233:Q258)</f>
        <v>0</v>
      </c>
      <c r="R259" s="942">
        <f>SUM(R233:R258)</f>
        <v>0</v>
      </c>
      <c r="S259" s="942">
        <f>SUM(S233:S258)</f>
        <v>447.57400000000007</v>
      </c>
      <c r="T259" s="946"/>
      <c r="U259" s="2861" t="s">
        <v>139</v>
      </c>
      <c r="V259" s="2860"/>
      <c r="W259" s="2860"/>
      <c r="X259" s="2860"/>
      <c r="Y259" s="2860"/>
      <c r="Z259" s="2860"/>
      <c r="AA259" s="2860"/>
      <c r="AB259" s="499" t="s">
        <v>138</v>
      </c>
      <c r="AC259" s="506">
        <f>SUM(AC233:AC258)</f>
        <v>447.57400000000007</v>
      </c>
      <c r="AD259" s="2909"/>
      <c r="AE259" s="2910"/>
      <c r="AF259" s="2910"/>
      <c r="AG259" s="2911"/>
    </row>
    <row r="260" spans="1:33" s="483" customFormat="1" ht="18" customHeight="1" x14ac:dyDescent="0.25">
      <c r="A260" s="2765" t="s">
        <v>310</v>
      </c>
      <c r="B260" s="2912" t="s">
        <v>75</v>
      </c>
      <c r="C260" s="2913" t="s">
        <v>76</v>
      </c>
      <c r="D260" s="2902" t="s">
        <v>285</v>
      </c>
      <c r="E260" s="2951" t="s">
        <v>47</v>
      </c>
      <c r="F260" s="2902" t="s">
        <v>1085</v>
      </c>
      <c r="G260" s="2902" t="s">
        <v>297</v>
      </c>
      <c r="H260" s="2902" t="s">
        <v>1063</v>
      </c>
      <c r="I260" s="2936">
        <v>1</v>
      </c>
      <c r="J260" s="2936">
        <v>1</v>
      </c>
      <c r="K260" s="2937">
        <v>24</v>
      </c>
      <c r="L260" s="2937">
        <v>24</v>
      </c>
      <c r="M260" s="2904" t="s">
        <v>1140</v>
      </c>
      <c r="N260" s="2905" t="s">
        <v>1020</v>
      </c>
      <c r="O260" s="2906">
        <f>+AC260</f>
        <v>91.918000000000006</v>
      </c>
      <c r="P260" s="2898">
        <v>0</v>
      </c>
      <c r="Q260" s="2898">
        <v>0</v>
      </c>
      <c r="R260" s="2898">
        <v>0</v>
      </c>
      <c r="S260" s="2899">
        <f>+SUM(O260:Q264)</f>
        <v>91.918000000000006</v>
      </c>
      <c r="T260" s="2952" t="s">
        <v>1004</v>
      </c>
      <c r="U260" s="606" t="s">
        <v>64</v>
      </c>
      <c r="V260" s="529"/>
      <c r="W260" s="879" t="s">
        <v>105</v>
      </c>
      <c r="X260" s="831"/>
      <c r="Y260" s="527"/>
      <c r="Z260" s="792"/>
      <c r="AA260" s="721"/>
      <c r="AB260" s="721"/>
      <c r="AC260" s="722">
        <f>SUM(AB261:AB264)</f>
        <v>91.918000000000006</v>
      </c>
      <c r="AD260" s="507"/>
      <c r="AE260" s="507"/>
      <c r="AF260" s="507"/>
      <c r="AG260" s="2953"/>
    </row>
    <row r="261" spans="1:33" s="483" customFormat="1" ht="18" customHeight="1" x14ac:dyDescent="0.25">
      <c r="A261" s="2766"/>
      <c r="B261" s="2786"/>
      <c r="C261" s="2789"/>
      <c r="D261" s="2780"/>
      <c r="E261" s="2793"/>
      <c r="F261" s="2780"/>
      <c r="G261" s="2780"/>
      <c r="H261" s="2780"/>
      <c r="I261" s="2776"/>
      <c r="J261" s="2776"/>
      <c r="K261" s="2776"/>
      <c r="L261" s="2776"/>
      <c r="M261" s="2780"/>
      <c r="N261" s="2827"/>
      <c r="O261" s="2815"/>
      <c r="P261" s="2797"/>
      <c r="Q261" s="2797"/>
      <c r="R261" s="2797"/>
      <c r="S261" s="2797"/>
      <c r="T261" s="2939"/>
      <c r="U261" s="606"/>
      <c r="V261" s="920" t="s">
        <v>47</v>
      </c>
      <c r="W261" s="882" t="s">
        <v>712</v>
      </c>
      <c r="X261" s="831">
        <v>10</v>
      </c>
      <c r="Y261" s="527" t="s">
        <v>264</v>
      </c>
      <c r="Z261" s="779">
        <v>3.2557999999999998</v>
      </c>
      <c r="AA261" s="723">
        <f>+X261*Z261</f>
        <v>32.558</v>
      </c>
      <c r="AB261" s="681">
        <f>+AA261</f>
        <v>32.558</v>
      </c>
      <c r="AC261" s="724"/>
      <c r="AD261" s="508"/>
      <c r="AE261" s="508" t="s">
        <v>52</v>
      </c>
      <c r="AF261" s="508"/>
      <c r="AG261" s="2954"/>
    </row>
    <row r="262" spans="1:33" s="483" customFormat="1" ht="18" customHeight="1" x14ac:dyDescent="0.25">
      <c r="A262" s="2766"/>
      <c r="B262" s="2786"/>
      <c r="C262" s="2789"/>
      <c r="D262" s="2780"/>
      <c r="E262" s="2793"/>
      <c r="F262" s="2780"/>
      <c r="G262" s="2780"/>
      <c r="H262" s="2780"/>
      <c r="I262" s="2776"/>
      <c r="J262" s="2776"/>
      <c r="K262" s="2776"/>
      <c r="L262" s="2776"/>
      <c r="M262" s="2780"/>
      <c r="N262" s="2827"/>
      <c r="O262" s="2815"/>
      <c r="P262" s="2797"/>
      <c r="Q262" s="2797"/>
      <c r="R262" s="2797"/>
      <c r="S262" s="2797"/>
      <c r="T262" s="2939"/>
      <c r="U262" s="606"/>
      <c r="V262" s="920" t="s">
        <v>47</v>
      </c>
      <c r="W262" s="882" t="s">
        <v>713</v>
      </c>
      <c r="X262" s="831">
        <v>20</v>
      </c>
      <c r="Y262" s="527" t="s">
        <v>264</v>
      </c>
      <c r="Z262" s="779">
        <v>1.6525000000000001</v>
      </c>
      <c r="AA262" s="723">
        <f>+X262*Z262</f>
        <v>33.050000000000004</v>
      </c>
      <c r="AB262" s="723">
        <f>+AA262*0.12+AA262</f>
        <v>37.016000000000005</v>
      </c>
      <c r="AC262" s="724"/>
      <c r="AD262" s="508"/>
      <c r="AE262" s="508" t="s">
        <v>52</v>
      </c>
      <c r="AF262" s="509"/>
      <c r="AG262" s="2954"/>
    </row>
    <row r="263" spans="1:33" s="483" customFormat="1" ht="18" customHeight="1" x14ac:dyDescent="0.25">
      <c r="A263" s="2766"/>
      <c r="B263" s="2786"/>
      <c r="C263" s="2789"/>
      <c r="D263" s="2780"/>
      <c r="E263" s="2793"/>
      <c r="F263" s="2780"/>
      <c r="G263" s="2780"/>
      <c r="H263" s="2780"/>
      <c r="I263" s="2776"/>
      <c r="J263" s="2776"/>
      <c r="K263" s="2776"/>
      <c r="L263" s="2776"/>
      <c r="M263" s="2780"/>
      <c r="N263" s="2827"/>
      <c r="O263" s="2815"/>
      <c r="P263" s="2797"/>
      <c r="Q263" s="2797"/>
      <c r="R263" s="2797"/>
      <c r="S263" s="2797"/>
      <c r="T263" s="2939"/>
      <c r="U263" s="606"/>
      <c r="V263" s="920" t="s">
        <v>47</v>
      </c>
      <c r="W263" s="882" t="s">
        <v>714</v>
      </c>
      <c r="X263" s="831">
        <v>5</v>
      </c>
      <c r="Y263" s="527" t="s">
        <v>264</v>
      </c>
      <c r="Z263" s="781">
        <v>0.87</v>
      </c>
      <c r="AA263" s="723">
        <f>+X263*Z263</f>
        <v>4.3499999999999996</v>
      </c>
      <c r="AB263" s="723">
        <f>+AA263*0.12+AA263</f>
        <v>4.8719999999999999</v>
      </c>
      <c r="AC263" s="724"/>
      <c r="AD263" s="508"/>
      <c r="AE263" s="508" t="s">
        <v>52</v>
      </c>
      <c r="AF263" s="509"/>
      <c r="AG263" s="2954"/>
    </row>
    <row r="264" spans="1:33" s="483" customFormat="1" ht="18" customHeight="1" x14ac:dyDescent="0.25">
      <c r="A264" s="2766"/>
      <c r="B264" s="2787"/>
      <c r="C264" s="2790"/>
      <c r="D264" s="2781"/>
      <c r="E264" s="2794"/>
      <c r="F264" s="2781"/>
      <c r="G264" s="2781"/>
      <c r="H264" s="2781"/>
      <c r="I264" s="2777"/>
      <c r="J264" s="2777"/>
      <c r="K264" s="2777"/>
      <c r="L264" s="2777"/>
      <c r="M264" s="2781"/>
      <c r="N264" s="2828"/>
      <c r="O264" s="2820"/>
      <c r="P264" s="2822"/>
      <c r="Q264" s="2822"/>
      <c r="R264" s="2798"/>
      <c r="S264" s="2798"/>
      <c r="T264" s="2940"/>
      <c r="U264" s="609"/>
      <c r="V264" s="921" t="s">
        <v>47</v>
      </c>
      <c r="W264" s="883" t="s">
        <v>1141</v>
      </c>
      <c r="X264" s="832">
        <v>20</v>
      </c>
      <c r="Y264" s="528" t="s">
        <v>264</v>
      </c>
      <c r="Z264" s="791">
        <v>0.78</v>
      </c>
      <c r="AA264" s="734">
        <f>+X264*Z264</f>
        <v>15.600000000000001</v>
      </c>
      <c r="AB264" s="734">
        <f>+AA264*0.12+AA264</f>
        <v>17.472000000000001</v>
      </c>
      <c r="AC264" s="752"/>
      <c r="AD264" s="516"/>
      <c r="AE264" s="516" t="s">
        <v>52</v>
      </c>
      <c r="AF264" s="510"/>
      <c r="AG264" s="2955"/>
    </row>
    <row r="265" spans="1:33" s="483" customFormat="1" ht="33.950000000000003" customHeight="1" x14ac:dyDescent="0.25">
      <c r="A265" s="2766"/>
      <c r="B265" s="2921" t="s">
        <v>75</v>
      </c>
      <c r="C265" s="2922" t="s">
        <v>76</v>
      </c>
      <c r="D265" s="2902" t="s">
        <v>285</v>
      </c>
      <c r="E265" s="2923" t="s">
        <v>47</v>
      </c>
      <c r="F265" s="2902" t="s">
        <v>1081</v>
      </c>
      <c r="G265" s="2902" t="s">
        <v>1155</v>
      </c>
      <c r="H265" s="2791" t="s">
        <v>1064</v>
      </c>
      <c r="I265" s="2917">
        <v>1</v>
      </c>
      <c r="J265" s="2917">
        <v>1</v>
      </c>
      <c r="K265" s="2918">
        <v>24</v>
      </c>
      <c r="L265" s="2918">
        <v>24</v>
      </c>
      <c r="M265" s="2902" t="s">
        <v>1156</v>
      </c>
      <c r="N265" s="2919" t="s">
        <v>1133</v>
      </c>
      <c r="O265" s="2924">
        <f>+AC265</f>
        <v>56.448</v>
      </c>
      <c r="P265" s="2925">
        <v>0</v>
      </c>
      <c r="Q265" s="2925">
        <v>0</v>
      </c>
      <c r="R265" s="2925">
        <v>0</v>
      </c>
      <c r="S265" s="2926">
        <f>+SUM(O265:Q269)</f>
        <v>56.448</v>
      </c>
      <c r="T265" s="2938" t="s">
        <v>1004</v>
      </c>
      <c r="U265" s="624" t="s">
        <v>65</v>
      </c>
      <c r="V265" s="922"/>
      <c r="W265" s="870" t="s">
        <v>66</v>
      </c>
      <c r="X265" s="831"/>
      <c r="Y265" s="527"/>
      <c r="Z265" s="792"/>
      <c r="AA265" s="728"/>
      <c r="AB265" s="728"/>
      <c r="AC265" s="739">
        <f>SUM(AB266:AB269)</f>
        <v>56.448</v>
      </c>
      <c r="AD265" s="517"/>
      <c r="AE265" s="518"/>
      <c r="AF265" s="518"/>
      <c r="AG265" s="2958"/>
    </row>
    <row r="266" spans="1:33" s="483" customFormat="1" ht="18" customHeight="1" x14ac:dyDescent="0.25">
      <c r="A266" s="2766"/>
      <c r="B266" s="2786"/>
      <c r="C266" s="2789"/>
      <c r="D266" s="2956"/>
      <c r="E266" s="2793"/>
      <c r="F266" s="2780"/>
      <c r="G266" s="2780"/>
      <c r="H266" s="2780"/>
      <c r="I266" s="2776"/>
      <c r="J266" s="2776"/>
      <c r="K266" s="2776"/>
      <c r="L266" s="2776"/>
      <c r="M266" s="2780"/>
      <c r="N266" s="2827"/>
      <c r="O266" s="2815"/>
      <c r="P266" s="2797"/>
      <c r="Q266" s="2797"/>
      <c r="R266" s="2797"/>
      <c r="S266" s="2797"/>
      <c r="T266" s="2939"/>
      <c r="U266" s="606"/>
      <c r="V266" s="920" t="s">
        <v>47</v>
      </c>
      <c r="W266" s="882" t="s">
        <v>686</v>
      </c>
      <c r="X266" s="831">
        <v>2</v>
      </c>
      <c r="Y266" s="527" t="s">
        <v>264</v>
      </c>
      <c r="Z266" s="781">
        <v>10.08</v>
      </c>
      <c r="AA266" s="723">
        <f>+X266*Z266</f>
        <v>20.16</v>
      </c>
      <c r="AB266" s="723">
        <f>+AA266*0.12+AA266</f>
        <v>22.5792</v>
      </c>
      <c r="AC266" s="727"/>
      <c r="AD266" s="514"/>
      <c r="AE266" s="509" t="s">
        <v>52</v>
      </c>
      <c r="AF266" s="509"/>
      <c r="AG266" s="2954"/>
    </row>
    <row r="267" spans="1:33" s="483" customFormat="1" ht="18" customHeight="1" x14ac:dyDescent="0.25">
      <c r="A267" s="2766"/>
      <c r="B267" s="2786"/>
      <c r="C267" s="2789"/>
      <c r="D267" s="2956"/>
      <c r="E267" s="2793"/>
      <c r="F267" s="2780"/>
      <c r="G267" s="2780"/>
      <c r="H267" s="2780"/>
      <c r="I267" s="2776"/>
      <c r="J267" s="2776"/>
      <c r="K267" s="2776"/>
      <c r="L267" s="2776"/>
      <c r="M267" s="2780"/>
      <c r="N267" s="2827"/>
      <c r="O267" s="2815"/>
      <c r="P267" s="2797"/>
      <c r="Q267" s="2797"/>
      <c r="R267" s="2797"/>
      <c r="S267" s="2797"/>
      <c r="T267" s="2939"/>
      <c r="U267" s="606"/>
      <c r="V267" s="920" t="s">
        <v>47</v>
      </c>
      <c r="W267" s="882" t="s">
        <v>687</v>
      </c>
      <c r="X267" s="831">
        <v>1</v>
      </c>
      <c r="Y267" s="527" t="s">
        <v>261</v>
      </c>
      <c r="Z267" s="781">
        <v>10.08</v>
      </c>
      <c r="AA267" s="723">
        <f>+X267*Z267</f>
        <v>10.08</v>
      </c>
      <c r="AB267" s="723">
        <f>+AA267*0.12+AA267</f>
        <v>11.2896</v>
      </c>
      <c r="AC267" s="727"/>
      <c r="AD267" s="514"/>
      <c r="AE267" s="509" t="s">
        <v>52</v>
      </c>
      <c r="AF267" s="509"/>
      <c r="AG267" s="2954"/>
    </row>
    <row r="268" spans="1:33" s="483" customFormat="1" ht="18" customHeight="1" x14ac:dyDescent="0.25">
      <c r="A268" s="2766"/>
      <c r="B268" s="2786"/>
      <c r="C268" s="2789"/>
      <c r="D268" s="2956"/>
      <c r="E268" s="2793"/>
      <c r="F268" s="2780"/>
      <c r="G268" s="2780"/>
      <c r="H268" s="2780"/>
      <c r="I268" s="2776"/>
      <c r="J268" s="2776"/>
      <c r="K268" s="2776"/>
      <c r="L268" s="2776"/>
      <c r="M268" s="2780"/>
      <c r="N268" s="2827"/>
      <c r="O268" s="2815"/>
      <c r="P268" s="2797"/>
      <c r="Q268" s="2797"/>
      <c r="R268" s="2797"/>
      <c r="S268" s="2797"/>
      <c r="T268" s="2939"/>
      <c r="U268" s="606"/>
      <c r="V268" s="920" t="s">
        <v>47</v>
      </c>
      <c r="W268" s="882" t="s">
        <v>688</v>
      </c>
      <c r="X268" s="831">
        <v>1</v>
      </c>
      <c r="Y268" s="527" t="s">
        <v>264</v>
      </c>
      <c r="Z268" s="781">
        <v>10.08</v>
      </c>
      <c r="AA268" s="723">
        <f>+X268*Z268</f>
        <v>10.08</v>
      </c>
      <c r="AB268" s="723">
        <f>+AA268*0.12+AA268</f>
        <v>11.2896</v>
      </c>
      <c r="AC268" s="727"/>
      <c r="AD268" s="514"/>
      <c r="AE268" s="509" t="s">
        <v>52</v>
      </c>
      <c r="AF268" s="509"/>
      <c r="AG268" s="2954"/>
    </row>
    <row r="269" spans="1:33" s="483" customFormat="1" ht="18" customHeight="1" x14ac:dyDescent="0.25">
      <c r="A269" s="2766"/>
      <c r="B269" s="2817"/>
      <c r="C269" s="2789"/>
      <c r="D269" s="2957"/>
      <c r="E269" s="2794"/>
      <c r="F269" s="2781"/>
      <c r="G269" s="2781"/>
      <c r="H269" s="2781"/>
      <c r="I269" s="2776"/>
      <c r="J269" s="2776"/>
      <c r="K269" s="2776"/>
      <c r="L269" s="2776"/>
      <c r="M269" s="2781"/>
      <c r="N269" s="2828"/>
      <c r="O269" s="2816"/>
      <c r="P269" s="2798"/>
      <c r="Q269" s="2798"/>
      <c r="R269" s="2798"/>
      <c r="S269" s="2798"/>
      <c r="T269" s="2940"/>
      <c r="U269" s="609"/>
      <c r="V269" s="921" t="s">
        <v>47</v>
      </c>
      <c r="W269" s="883" t="s">
        <v>689</v>
      </c>
      <c r="X269" s="832">
        <v>1</v>
      </c>
      <c r="Y269" s="528" t="s">
        <v>264</v>
      </c>
      <c r="Z269" s="786">
        <v>10.08</v>
      </c>
      <c r="AA269" s="734">
        <f>+X269*Z269</f>
        <v>10.08</v>
      </c>
      <c r="AB269" s="734">
        <f>+AA269*0.12+AA269</f>
        <v>11.2896</v>
      </c>
      <c r="AC269" s="735"/>
      <c r="AD269" s="519"/>
      <c r="AE269" s="510" t="s">
        <v>52</v>
      </c>
      <c r="AF269" s="510"/>
      <c r="AG269" s="2955"/>
    </row>
    <row r="270" spans="1:33" s="483" customFormat="1" ht="20.100000000000001" customHeight="1" x14ac:dyDescent="0.25">
      <c r="A270" s="2766"/>
      <c r="B270" s="2921" t="s">
        <v>75</v>
      </c>
      <c r="C270" s="2922" t="s">
        <v>76</v>
      </c>
      <c r="D270" s="2902" t="s">
        <v>153</v>
      </c>
      <c r="E270" s="2923" t="s">
        <v>47</v>
      </c>
      <c r="F270" s="2902" t="s">
        <v>1087</v>
      </c>
      <c r="G270" s="2902" t="s">
        <v>298</v>
      </c>
      <c r="H270" s="2902" t="s">
        <v>1051</v>
      </c>
      <c r="I270" s="2917">
        <v>0</v>
      </c>
      <c r="J270" s="2917">
        <v>1</v>
      </c>
      <c r="K270" s="2918">
        <v>0</v>
      </c>
      <c r="L270" s="2918">
        <v>24</v>
      </c>
      <c r="M270" s="2902" t="s">
        <v>1047</v>
      </c>
      <c r="N270" s="2919" t="s">
        <v>1021</v>
      </c>
      <c r="O270" s="2924">
        <f>+AC270</f>
        <v>4.2111999999999998</v>
      </c>
      <c r="P270" s="2925">
        <v>0</v>
      </c>
      <c r="Q270" s="2925">
        <v>0</v>
      </c>
      <c r="R270" s="2925">
        <v>0</v>
      </c>
      <c r="S270" s="2930">
        <f>+SUM(O270:Q273)</f>
        <v>4.2111999999999998</v>
      </c>
      <c r="T270" s="2938" t="s">
        <v>1004</v>
      </c>
      <c r="U270" s="611" t="s">
        <v>64</v>
      </c>
      <c r="V270" s="527"/>
      <c r="W270" s="869" t="s">
        <v>105</v>
      </c>
      <c r="X270" s="831"/>
      <c r="Y270" s="527"/>
      <c r="Z270" s="792"/>
      <c r="AA270" s="728"/>
      <c r="AB270" s="728"/>
      <c r="AC270" s="739">
        <f>SUM(AB271:AB273)</f>
        <v>4.2111999999999998</v>
      </c>
      <c r="AD270" s="517"/>
      <c r="AE270" s="518"/>
      <c r="AF270" s="518"/>
      <c r="AG270" s="2958"/>
    </row>
    <row r="271" spans="1:33" s="483" customFormat="1" ht="20.100000000000001" customHeight="1" x14ac:dyDescent="0.25">
      <c r="A271" s="2766"/>
      <c r="B271" s="2786"/>
      <c r="C271" s="2789"/>
      <c r="D271" s="2780"/>
      <c r="E271" s="2793"/>
      <c r="F271" s="2780"/>
      <c r="G271" s="2780"/>
      <c r="H271" s="2780"/>
      <c r="I271" s="2776"/>
      <c r="J271" s="2776"/>
      <c r="K271" s="2776"/>
      <c r="L271" s="2776"/>
      <c r="M271" s="2780"/>
      <c r="N271" s="2827"/>
      <c r="O271" s="2815"/>
      <c r="P271" s="2797"/>
      <c r="Q271" s="2797"/>
      <c r="R271" s="2797"/>
      <c r="S271" s="2797"/>
      <c r="T271" s="2939"/>
      <c r="U271" s="606"/>
      <c r="V271" s="920" t="s">
        <v>47</v>
      </c>
      <c r="W271" s="882" t="s">
        <v>711</v>
      </c>
      <c r="X271" s="831">
        <v>1</v>
      </c>
      <c r="Y271" s="527" t="s">
        <v>264</v>
      </c>
      <c r="Z271" s="781">
        <v>1.1499999999999999</v>
      </c>
      <c r="AA271" s="723">
        <f>+X271*Z271</f>
        <v>1.1499999999999999</v>
      </c>
      <c r="AB271" s="723">
        <f>+AA271*0.12+AA271</f>
        <v>1.2879999999999998</v>
      </c>
      <c r="AC271" s="727"/>
      <c r="AD271" s="514"/>
      <c r="AE271" s="509" t="s">
        <v>52</v>
      </c>
      <c r="AF271" s="509"/>
      <c r="AG271" s="2954"/>
    </row>
    <row r="272" spans="1:33" s="483" customFormat="1" ht="20.100000000000001" customHeight="1" x14ac:dyDescent="0.25">
      <c r="A272" s="2766"/>
      <c r="B272" s="2786"/>
      <c r="C272" s="2789"/>
      <c r="D272" s="2780"/>
      <c r="E272" s="2793"/>
      <c r="F272" s="2780"/>
      <c r="G272" s="2780"/>
      <c r="H272" s="2780"/>
      <c r="I272" s="2776"/>
      <c r="J272" s="2776"/>
      <c r="K272" s="2776"/>
      <c r="L272" s="2776"/>
      <c r="M272" s="2780"/>
      <c r="N272" s="2827"/>
      <c r="O272" s="2815"/>
      <c r="P272" s="2797"/>
      <c r="Q272" s="2797"/>
      <c r="R272" s="2797"/>
      <c r="S272" s="2797"/>
      <c r="T272" s="2939"/>
      <c r="U272" s="606"/>
      <c r="V272" s="920" t="s">
        <v>47</v>
      </c>
      <c r="W272" s="882" t="s">
        <v>152</v>
      </c>
      <c r="X272" s="831">
        <v>1</v>
      </c>
      <c r="Y272" s="527" t="s">
        <v>264</v>
      </c>
      <c r="Z272" s="781">
        <v>0.36</v>
      </c>
      <c r="AA272" s="723">
        <f>+X272*Z272</f>
        <v>0.36</v>
      </c>
      <c r="AB272" s="723">
        <f>+AA272*0.12+AA272</f>
        <v>0.4032</v>
      </c>
      <c r="AC272" s="727"/>
      <c r="AD272" s="514"/>
      <c r="AE272" s="509" t="s">
        <v>52</v>
      </c>
      <c r="AF272" s="509"/>
      <c r="AG272" s="2954"/>
    </row>
    <row r="273" spans="1:33" s="483" customFormat="1" ht="20.100000000000001" customHeight="1" x14ac:dyDescent="0.25">
      <c r="A273" s="2766"/>
      <c r="B273" s="2963"/>
      <c r="C273" s="2964"/>
      <c r="D273" s="2841"/>
      <c r="E273" s="2846"/>
      <c r="F273" s="2841"/>
      <c r="G273" s="2841"/>
      <c r="H273" s="2841"/>
      <c r="I273" s="2843"/>
      <c r="J273" s="2843"/>
      <c r="K273" s="2843"/>
      <c r="L273" s="2843"/>
      <c r="M273" s="2841"/>
      <c r="N273" s="2962"/>
      <c r="O273" s="2838"/>
      <c r="P273" s="2800"/>
      <c r="Q273" s="2800"/>
      <c r="R273" s="2800"/>
      <c r="S273" s="2800"/>
      <c r="T273" s="2940"/>
      <c r="U273" s="610"/>
      <c r="V273" s="574" t="s">
        <v>47</v>
      </c>
      <c r="W273" s="884" t="s">
        <v>303</v>
      </c>
      <c r="X273" s="833">
        <v>5</v>
      </c>
      <c r="Y273" s="571" t="s">
        <v>264</v>
      </c>
      <c r="Z273" s="786">
        <v>0.45</v>
      </c>
      <c r="AA273" s="730">
        <f>+X273*Z273</f>
        <v>2.25</v>
      </c>
      <c r="AB273" s="730">
        <f>+AA273*0.12+AA273</f>
        <v>2.52</v>
      </c>
      <c r="AC273" s="731"/>
      <c r="AD273" s="563"/>
      <c r="AE273" s="564" t="s">
        <v>52</v>
      </c>
      <c r="AF273" s="564"/>
      <c r="AG273" s="2959"/>
    </row>
    <row r="274" spans="1:33" s="483" customFormat="1" ht="21" customHeight="1" x14ac:dyDescent="0.25">
      <c r="A274" s="2766"/>
      <c r="B274" s="2960" t="s">
        <v>44</v>
      </c>
      <c r="C274" s="2961" t="s">
        <v>45</v>
      </c>
      <c r="D274" s="2956" t="s">
        <v>285</v>
      </c>
      <c r="E274" s="2951" t="s">
        <v>47</v>
      </c>
      <c r="F274" s="2956" t="s">
        <v>1086</v>
      </c>
      <c r="G274" s="2956" t="s">
        <v>96</v>
      </c>
      <c r="H274" s="2956" t="s">
        <v>1065</v>
      </c>
      <c r="I274" s="2969">
        <v>1</v>
      </c>
      <c r="J274" s="2969">
        <v>1</v>
      </c>
      <c r="K274" s="2970">
        <v>4</v>
      </c>
      <c r="L274" s="2970">
        <v>12</v>
      </c>
      <c r="M274" s="2965" t="s">
        <v>1132</v>
      </c>
      <c r="N274" s="2966" t="s">
        <v>1022</v>
      </c>
      <c r="O274" s="2967">
        <f>+AC274</f>
        <v>13.103999999999999</v>
      </c>
      <c r="P274" s="2968">
        <v>0</v>
      </c>
      <c r="Q274" s="2968">
        <v>0</v>
      </c>
      <c r="R274" s="2968">
        <v>0</v>
      </c>
      <c r="S274" s="2976">
        <f>+SUM(O274:Q277)</f>
        <v>13.103999999999999</v>
      </c>
      <c r="T274" s="2938" t="s">
        <v>1004</v>
      </c>
      <c r="U274" s="625" t="s">
        <v>64</v>
      </c>
      <c r="V274" s="572" t="s">
        <v>47</v>
      </c>
      <c r="W274" s="869" t="s">
        <v>105</v>
      </c>
      <c r="X274" s="834"/>
      <c r="Y274" s="572"/>
      <c r="Z274" s="793"/>
      <c r="AA274" s="737"/>
      <c r="AB274" s="737"/>
      <c r="AC274" s="738">
        <f>+SUM(AB275:AB277)</f>
        <v>13.103999999999999</v>
      </c>
      <c r="AD274" s="566"/>
      <c r="AE274" s="567"/>
      <c r="AF274" s="567"/>
      <c r="AG274" s="2977"/>
    </row>
    <row r="275" spans="1:33" s="483" customFormat="1" ht="21" customHeight="1" x14ac:dyDescent="0.25">
      <c r="A275" s="2766"/>
      <c r="B275" s="2786"/>
      <c r="C275" s="2789"/>
      <c r="D275" s="2780"/>
      <c r="E275" s="2793"/>
      <c r="F275" s="2780"/>
      <c r="G275" s="2780"/>
      <c r="H275" s="2780"/>
      <c r="I275" s="2776"/>
      <c r="J275" s="2776"/>
      <c r="K275" s="2776"/>
      <c r="L275" s="2776"/>
      <c r="M275" s="2780"/>
      <c r="N275" s="2827"/>
      <c r="O275" s="2815"/>
      <c r="P275" s="2797"/>
      <c r="Q275" s="2797"/>
      <c r="R275" s="2797"/>
      <c r="S275" s="2797"/>
      <c r="T275" s="2939"/>
      <c r="U275" s="606"/>
      <c r="V275" s="920" t="s">
        <v>47</v>
      </c>
      <c r="W275" s="882" t="s">
        <v>263</v>
      </c>
      <c r="X275" s="831">
        <v>1</v>
      </c>
      <c r="Y275" s="527" t="s">
        <v>264</v>
      </c>
      <c r="Z275" s="781">
        <v>3</v>
      </c>
      <c r="AA275" s="723">
        <f>+X275*Z275</f>
        <v>3</v>
      </c>
      <c r="AB275" s="723">
        <f>+AA275*0.12+AA275</f>
        <v>3.36</v>
      </c>
      <c r="AC275" s="727"/>
      <c r="AD275" s="514"/>
      <c r="AE275" s="509" t="s">
        <v>52</v>
      </c>
      <c r="AF275" s="509"/>
      <c r="AG275" s="2954"/>
    </row>
    <row r="276" spans="1:33" s="483" customFormat="1" ht="21" customHeight="1" x14ac:dyDescent="0.25">
      <c r="A276" s="2767"/>
      <c r="B276" s="2786"/>
      <c r="C276" s="2789"/>
      <c r="D276" s="2780"/>
      <c r="E276" s="2793"/>
      <c r="F276" s="2780"/>
      <c r="G276" s="2780"/>
      <c r="H276" s="2780"/>
      <c r="I276" s="2776"/>
      <c r="J276" s="2776"/>
      <c r="K276" s="2776"/>
      <c r="L276" s="2776"/>
      <c r="M276" s="2780"/>
      <c r="N276" s="2827"/>
      <c r="O276" s="2815"/>
      <c r="P276" s="2797"/>
      <c r="Q276" s="2797"/>
      <c r="R276" s="2797"/>
      <c r="S276" s="2797"/>
      <c r="T276" s="2939"/>
      <c r="U276" s="606"/>
      <c r="V276" s="920" t="s">
        <v>47</v>
      </c>
      <c r="W276" s="882" t="s">
        <v>1142</v>
      </c>
      <c r="X276" s="831">
        <v>10</v>
      </c>
      <c r="Y276" s="527" t="s">
        <v>264</v>
      </c>
      <c r="Z276" s="781">
        <v>0.63</v>
      </c>
      <c r="AA276" s="723">
        <f>+X276*Z276</f>
        <v>6.3</v>
      </c>
      <c r="AB276" s="723">
        <f>+AA276*0.12+AA276</f>
        <v>7.056</v>
      </c>
      <c r="AC276" s="727"/>
      <c r="AD276" s="514"/>
      <c r="AE276" s="509" t="s">
        <v>52</v>
      </c>
      <c r="AF276" s="509"/>
      <c r="AG276" s="2954"/>
    </row>
    <row r="277" spans="1:33" s="483" customFormat="1" ht="21" customHeight="1" x14ac:dyDescent="0.25">
      <c r="A277" s="2768" t="s">
        <v>310</v>
      </c>
      <c r="B277" s="2786"/>
      <c r="C277" s="2789"/>
      <c r="D277" s="2780"/>
      <c r="E277" s="2793"/>
      <c r="F277" s="2780"/>
      <c r="G277" s="2780"/>
      <c r="H277" s="2780"/>
      <c r="I277" s="2843"/>
      <c r="J277" s="2843"/>
      <c r="K277" s="2843"/>
      <c r="L277" s="2843"/>
      <c r="M277" s="2841"/>
      <c r="N277" s="2962"/>
      <c r="O277" s="2838"/>
      <c r="P277" s="2800"/>
      <c r="Q277" s="2800"/>
      <c r="R277" s="2800"/>
      <c r="S277" s="2800"/>
      <c r="T277" s="2940"/>
      <c r="U277" s="610"/>
      <c r="V277" s="574" t="s">
        <v>47</v>
      </c>
      <c r="W277" s="884" t="s">
        <v>311</v>
      </c>
      <c r="X277" s="833">
        <v>2</v>
      </c>
      <c r="Y277" s="571" t="s">
        <v>264</v>
      </c>
      <c r="Z277" s="786">
        <v>1.2</v>
      </c>
      <c r="AA277" s="730">
        <f>+X277*Z277</f>
        <v>2.4</v>
      </c>
      <c r="AB277" s="730">
        <f>+AA277*0.12+AA277</f>
        <v>2.6879999999999997</v>
      </c>
      <c r="AC277" s="731"/>
      <c r="AD277" s="563"/>
      <c r="AE277" s="564" t="s">
        <v>52</v>
      </c>
      <c r="AF277" s="564"/>
      <c r="AG277" s="2959"/>
    </row>
    <row r="278" spans="1:33" s="483" customFormat="1" ht="23.1" customHeight="1" x14ac:dyDescent="0.25">
      <c r="A278" s="2769"/>
      <c r="B278" s="2921" t="s">
        <v>44</v>
      </c>
      <c r="C278" s="2922" t="s">
        <v>45</v>
      </c>
      <c r="D278" s="2902" t="s">
        <v>282</v>
      </c>
      <c r="E278" s="2923" t="s">
        <v>47</v>
      </c>
      <c r="F278" s="2902" t="s">
        <v>1083</v>
      </c>
      <c r="G278" s="2902" t="s">
        <v>136</v>
      </c>
      <c r="H278" s="2902" t="s">
        <v>1056</v>
      </c>
      <c r="I278" s="2974">
        <v>1</v>
      </c>
      <c r="J278" s="2974">
        <v>1</v>
      </c>
      <c r="K278" s="2975">
        <v>24</v>
      </c>
      <c r="L278" s="2975">
        <v>24</v>
      </c>
      <c r="M278" s="2956" t="s">
        <v>1041</v>
      </c>
      <c r="N278" s="2825" t="s">
        <v>1023</v>
      </c>
      <c r="O278" s="2971">
        <f>+AC278</f>
        <v>60.48</v>
      </c>
      <c r="P278" s="2972">
        <v>0</v>
      </c>
      <c r="Q278" s="2972">
        <v>0</v>
      </c>
      <c r="R278" s="2972">
        <v>0</v>
      </c>
      <c r="S278" s="2973">
        <f>+SUM(O278:Q280)</f>
        <v>60.48</v>
      </c>
      <c r="T278" s="2934" t="s">
        <v>1005</v>
      </c>
      <c r="U278" s="611" t="s">
        <v>64</v>
      </c>
      <c r="V278" s="527" t="s">
        <v>47</v>
      </c>
      <c r="W278" s="869" t="s">
        <v>105</v>
      </c>
      <c r="X278" s="831"/>
      <c r="Y278" s="527"/>
      <c r="Z278" s="792"/>
      <c r="AA278" s="728"/>
      <c r="AB278" s="728"/>
      <c r="AC278" s="729">
        <f>SUM(AB279:AB280)</f>
        <v>60.48</v>
      </c>
      <c r="AD278" s="512"/>
      <c r="AE278" s="518"/>
      <c r="AF278" s="518"/>
      <c r="AG278" s="2958"/>
    </row>
    <row r="279" spans="1:33" s="483" customFormat="1" ht="23.1" customHeight="1" x14ac:dyDescent="0.25">
      <c r="A279" s="2769"/>
      <c r="B279" s="2786"/>
      <c r="C279" s="2789"/>
      <c r="D279" s="2780"/>
      <c r="E279" s="2793"/>
      <c r="F279" s="2780"/>
      <c r="G279" s="2780"/>
      <c r="H279" s="2780"/>
      <c r="I279" s="2776"/>
      <c r="J279" s="2776"/>
      <c r="K279" s="2776"/>
      <c r="L279" s="2776"/>
      <c r="M279" s="2780"/>
      <c r="N279" s="2783"/>
      <c r="O279" s="2815"/>
      <c r="P279" s="2797"/>
      <c r="Q279" s="2797"/>
      <c r="R279" s="2797"/>
      <c r="S279" s="2797"/>
      <c r="T279" s="2934"/>
      <c r="U279" s="606"/>
      <c r="V279" s="920" t="s">
        <v>47</v>
      </c>
      <c r="W279" s="882" t="s">
        <v>312</v>
      </c>
      <c r="X279" s="831">
        <v>50</v>
      </c>
      <c r="Y279" s="527" t="s">
        <v>264</v>
      </c>
      <c r="Z279" s="781">
        <v>0.54</v>
      </c>
      <c r="AA279" s="723">
        <f>+X279*Z279</f>
        <v>27</v>
      </c>
      <c r="AB279" s="723">
        <f>+AA279*0.12+AA279</f>
        <v>30.24</v>
      </c>
      <c r="AC279" s="724"/>
      <c r="AD279" s="508"/>
      <c r="AE279" s="509" t="s">
        <v>52</v>
      </c>
      <c r="AF279" s="509"/>
      <c r="AG279" s="2954"/>
    </row>
    <row r="280" spans="1:33" s="483" customFormat="1" ht="23.1" customHeight="1" thickBot="1" x14ac:dyDescent="0.3">
      <c r="A280" s="2769"/>
      <c r="B280" s="2832"/>
      <c r="C280" s="2833"/>
      <c r="D280" s="2834"/>
      <c r="E280" s="2836"/>
      <c r="F280" s="2834"/>
      <c r="G280" s="2834"/>
      <c r="H280" s="2834"/>
      <c r="I280" s="2851"/>
      <c r="J280" s="2851"/>
      <c r="K280" s="2851"/>
      <c r="L280" s="2851"/>
      <c r="M280" s="2834"/>
      <c r="N280" s="2849"/>
      <c r="O280" s="2847"/>
      <c r="P280" s="2848"/>
      <c r="Q280" s="2848"/>
      <c r="R280" s="2848"/>
      <c r="S280" s="2848"/>
      <c r="T280" s="2944"/>
      <c r="U280" s="626"/>
      <c r="V280" s="923" t="s">
        <v>47</v>
      </c>
      <c r="W280" s="885" t="s">
        <v>313</v>
      </c>
      <c r="X280" s="835">
        <v>50</v>
      </c>
      <c r="Y280" s="573" t="s">
        <v>264</v>
      </c>
      <c r="Z280" s="794">
        <v>0.54</v>
      </c>
      <c r="AA280" s="732">
        <f>+X280*Z280</f>
        <v>27</v>
      </c>
      <c r="AB280" s="732">
        <f>+AA280*0.12+AA280</f>
        <v>30.24</v>
      </c>
      <c r="AC280" s="733"/>
      <c r="AD280" s="565"/>
      <c r="AE280" s="568" t="s">
        <v>52</v>
      </c>
      <c r="AF280" s="568"/>
      <c r="AG280" s="2978"/>
    </row>
    <row r="281" spans="1:33" s="945" customFormat="1" ht="22.5" customHeight="1" thickBot="1" x14ac:dyDescent="0.3">
      <c r="A281" s="2771"/>
      <c r="B281" s="2859" t="s">
        <v>137</v>
      </c>
      <c r="C281" s="2860"/>
      <c r="D281" s="2860"/>
      <c r="E281" s="2860"/>
      <c r="F281" s="2860"/>
      <c r="G281" s="2860"/>
      <c r="H281" s="2860"/>
      <c r="I281" s="2860"/>
      <c r="J281" s="2860"/>
      <c r="K281" s="2860"/>
      <c r="L281" s="2860"/>
      <c r="M281" s="2860"/>
      <c r="N281" s="499" t="s">
        <v>138</v>
      </c>
      <c r="O281" s="942">
        <f>SUM(O260:O280)</f>
        <v>226.16119999999998</v>
      </c>
      <c r="P281" s="942">
        <f>SUM(P260:P279)</f>
        <v>0</v>
      </c>
      <c r="Q281" s="942">
        <f>SUM(Q260:Q279)</f>
        <v>0</v>
      </c>
      <c r="R281" s="942">
        <f>SUM(R260:R279)</f>
        <v>0</v>
      </c>
      <c r="S281" s="942">
        <f>SUM(S260:S279)</f>
        <v>226.16119999999998</v>
      </c>
      <c r="T281" s="944"/>
      <c r="U281" s="2861" t="s">
        <v>139</v>
      </c>
      <c r="V281" s="2860"/>
      <c r="W281" s="2860"/>
      <c r="X281" s="2860"/>
      <c r="Y281" s="2860"/>
      <c r="Z281" s="2860"/>
      <c r="AA281" s="2860"/>
      <c r="AB281" s="499" t="s">
        <v>138</v>
      </c>
      <c r="AC281" s="506">
        <f>SUM(AC260:AC280)</f>
        <v>226.16119999999998</v>
      </c>
      <c r="AD281" s="2909"/>
      <c r="AE281" s="2910"/>
      <c r="AF281" s="2910"/>
      <c r="AG281" s="2911"/>
    </row>
    <row r="282" spans="1:33" s="483" customFormat="1" ht="18" customHeight="1" x14ac:dyDescent="0.25">
      <c r="A282" s="2772" t="s">
        <v>314</v>
      </c>
      <c r="B282" s="2912" t="s">
        <v>75</v>
      </c>
      <c r="C282" s="2913" t="s">
        <v>76</v>
      </c>
      <c r="D282" s="2902" t="s">
        <v>285</v>
      </c>
      <c r="E282" s="2914" t="s">
        <v>47</v>
      </c>
      <c r="F282" s="2902" t="s">
        <v>1085</v>
      </c>
      <c r="G282" s="2902" t="s">
        <v>297</v>
      </c>
      <c r="H282" s="2902" t="s">
        <v>1063</v>
      </c>
      <c r="I282" s="2936">
        <v>1</v>
      </c>
      <c r="J282" s="2936">
        <v>1</v>
      </c>
      <c r="K282" s="2937">
        <v>24</v>
      </c>
      <c r="L282" s="2937">
        <v>24</v>
      </c>
      <c r="M282" s="2902" t="s">
        <v>1129</v>
      </c>
      <c r="N282" s="2920" t="s">
        <v>1143</v>
      </c>
      <c r="O282" s="2906">
        <f>+AC282+AC287</f>
        <v>145.47640000000001</v>
      </c>
      <c r="P282" s="2898">
        <v>0</v>
      </c>
      <c r="Q282" s="2898">
        <v>0</v>
      </c>
      <c r="R282" s="2898">
        <v>0</v>
      </c>
      <c r="S282" s="2899">
        <f>+SUM(O282:Q292)</f>
        <v>145.47640000000001</v>
      </c>
      <c r="T282" s="2933" t="s">
        <v>725</v>
      </c>
      <c r="U282" s="605" t="s">
        <v>64</v>
      </c>
      <c r="V282" s="924"/>
      <c r="W282" s="886" t="s">
        <v>105</v>
      </c>
      <c r="X282" s="836"/>
      <c r="Y282" s="810"/>
      <c r="Z282" s="797"/>
      <c r="AA282" s="721"/>
      <c r="AB282" s="721"/>
      <c r="AC282" s="722">
        <f>SUM(AB283:AB286)</f>
        <v>91.918000000000006</v>
      </c>
      <c r="AD282" s="507"/>
      <c r="AE282" s="507"/>
      <c r="AF282" s="507"/>
      <c r="AG282" s="2901"/>
    </row>
    <row r="283" spans="1:33" s="483" customFormat="1" ht="18" customHeight="1" x14ac:dyDescent="0.25">
      <c r="A283" s="2766"/>
      <c r="B283" s="2786"/>
      <c r="C283" s="2789"/>
      <c r="D283" s="2780"/>
      <c r="E283" s="2793"/>
      <c r="F283" s="2780"/>
      <c r="G283" s="2780"/>
      <c r="H283" s="2780"/>
      <c r="I283" s="2776"/>
      <c r="J283" s="2776"/>
      <c r="K283" s="2776"/>
      <c r="L283" s="2776"/>
      <c r="M283" s="2780"/>
      <c r="N283" s="2783"/>
      <c r="O283" s="2815"/>
      <c r="P283" s="2797"/>
      <c r="Q283" s="2797"/>
      <c r="R283" s="2797"/>
      <c r="S283" s="2797"/>
      <c r="T283" s="2934"/>
      <c r="U283" s="606"/>
      <c r="V283" s="920" t="s">
        <v>47</v>
      </c>
      <c r="W283" s="882" t="s">
        <v>712</v>
      </c>
      <c r="X283" s="831">
        <v>10</v>
      </c>
      <c r="Y283" s="527" t="s">
        <v>264</v>
      </c>
      <c r="Z283" s="779">
        <v>3.2557999999999998</v>
      </c>
      <c r="AA283" s="723">
        <f>+X283*Z283</f>
        <v>32.558</v>
      </c>
      <c r="AB283" s="681">
        <f>+AA283</f>
        <v>32.558</v>
      </c>
      <c r="AC283" s="727"/>
      <c r="AD283" s="514"/>
      <c r="AE283" s="509" t="s">
        <v>52</v>
      </c>
      <c r="AF283" s="509"/>
      <c r="AG283" s="2887"/>
    </row>
    <row r="284" spans="1:33" s="483" customFormat="1" ht="18" customHeight="1" x14ac:dyDescent="0.25">
      <c r="A284" s="2766"/>
      <c r="B284" s="2786"/>
      <c r="C284" s="2789"/>
      <c r="D284" s="2780"/>
      <c r="E284" s="2793"/>
      <c r="F284" s="2780"/>
      <c r="G284" s="2780"/>
      <c r="H284" s="2780"/>
      <c r="I284" s="2776"/>
      <c r="J284" s="2776"/>
      <c r="K284" s="2776"/>
      <c r="L284" s="2776"/>
      <c r="M284" s="2780"/>
      <c r="N284" s="2783"/>
      <c r="O284" s="2815"/>
      <c r="P284" s="2797"/>
      <c r="Q284" s="2797"/>
      <c r="R284" s="2797"/>
      <c r="S284" s="2797"/>
      <c r="T284" s="2934"/>
      <c r="U284" s="606"/>
      <c r="V284" s="920" t="s">
        <v>47</v>
      </c>
      <c r="W284" s="882" t="s">
        <v>713</v>
      </c>
      <c r="X284" s="831">
        <v>20</v>
      </c>
      <c r="Y284" s="527" t="s">
        <v>264</v>
      </c>
      <c r="Z284" s="779">
        <v>1.6525000000000001</v>
      </c>
      <c r="AA284" s="723">
        <f>+X284*Z284</f>
        <v>33.050000000000004</v>
      </c>
      <c r="AB284" s="723">
        <f>+AA284*0.12+AA284</f>
        <v>37.016000000000005</v>
      </c>
      <c r="AC284" s="727"/>
      <c r="AD284" s="514"/>
      <c r="AE284" s="509" t="s">
        <v>52</v>
      </c>
      <c r="AF284" s="509"/>
      <c r="AG284" s="2887"/>
    </row>
    <row r="285" spans="1:33" s="483" customFormat="1" ht="18" customHeight="1" x14ac:dyDescent="0.25">
      <c r="A285" s="2766"/>
      <c r="B285" s="2786"/>
      <c r="C285" s="2789"/>
      <c r="D285" s="2780"/>
      <c r="E285" s="2793"/>
      <c r="F285" s="2780"/>
      <c r="G285" s="2780"/>
      <c r="H285" s="2780"/>
      <c r="I285" s="2776"/>
      <c r="J285" s="2776"/>
      <c r="K285" s="2776"/>
      <c r="L285" s="2776"/>
      <c r="M285" s="2780"/>
      <c r="N285" s="2783"/>
      <c r="O285" s="2815"/>
      <c r="P285" s="2797"/>
      <c r="Q285" s="2797"/>
      <c r="R285" s="2797"/>
      <c r="S285" s="2797"/>
      <c r="T285" s="2934"/>
      <c r="U285" s="606"/>
      <c r="V285" s="920" t="s">
        <v>47</v>
      </c>
      <c r="W285" s="882" t="s">
        <v>714</v>
      </c>
      <c r="X285" s="831">
        <v>5</v>
      </c>
      <c r="Y285" s="527" t="s">
        <v>264</v>
      </c>
      <c r="Z285" s="781">
        <v>0.87</v>
      </c>
      <c r="AA285" s="723">
        <f>+X285*Z285</f>
        <v>4.3499999999999996</v>
      </c>
      <c r="AB285" s="723">
        <f>+AA285*0.12+AA285</f>
        <v>4.8719999999999999</v>
      </c>
      <c r="AC285" s="727"/>
      <c r="AD285" s="514"/>
      <c r="AE285" s="509" t="s">
        <v>52</v>
      </c>
      <c r="AF285" s="509"/>
      <c r="AG285" s="2887"/>
    </row>
    <row r="286" spans="1:33" s="483" customFormat="1" ht="18" customHeight="1" x14ac:dyDescent="0.25">
      <c r="A286" s="2766"/>
      <c r="B286" s="2786"/>
      <c r="C286" s="2789"/>
      <c r="D286" s="2780"/>
      <c r="E286" s="2793"/>
      <c r="F286" s="2780"/>
      <c r="G286" s="2780"/>
      <c r="H286" s="2780"/>
      <c r="I286" s="2776"/>
      <c r="J286" s="2776"/>
      <c r="K286" s="2776"/>
      <c r="L286" s="2776"/>
      <c r="M286" s="2780"/>
      <c r="N286" s="2783"/>
      <c r="O286" s="2815"/>
      <c r="P286" s="2797"/>
      <c r="Q286" s="2797"/>
      <c r="R286" s="2797"/>
      <c r="S286" s="2797"/>
      <c r="T286" s="2934"/>
      <c r="U286" s="606"/>
      <c r="V286" s="920" t="s">
        <v>47</v>
      </c>
      <c r="W286" s="950" t="s">
        <v>1141</v>
      </c>
      <c r="X286" s="831">
        <v>20</v>
      </c>
      <c r="Y286" s="527" t="s">
        <v>264</v>
      </c>
      <c r="Z286" s="781">
        <v>0.78</v>
      </c>
      <c r="AA286" s="723">
        <f>+X286*Z286</f>
        <v>15.600000000000001</v>
      </c>
      <c r="AB286" s="723">
        <f>+AA286*0.12+AA286</f>
        <v>17.472000000000001</v>
      </c>
      <c r="AC286" s="727"/>
      <c r="AD286" s="514"/>
      <c r="AE286" s="509" t="s">
        <v>52</v>
      </c>
      <c r="AF286" s="509"/>
      <c r="AG286" s="2887"/>
    </row>
    <row r="287" spans="1:33" s="483" customFormat="1" ht="33.950000000000003" customHeight="1" x14ac:dyDescent="0.25">
      <c r="A287" s="2766"/>
      <c r="B287" s="2786"/>
      <c r="C287" s="2789"/>
      <c r="D287" s="2780"/>
      <c r="E287" s="2793"/>
      <c r="F287" s="2780"/>
      <c r="G287" s="2780"/>
      <c r="H287" s="2780"/>
      <c r="I287" s="2776"/>
      <c r="J287" s="2776"/>
      <c r="K287" s="2776"/>
      <c r="L287" s="2776"/>
      <c r="M287" s="2780"/>
      <c r="N287" s="2783"/>
      <c r="O287" s="2815"/>
      <c r="P287" s="2797"/>
      <c r="Q287" s="2797"/>
      <c r="R287" s="2797"/>
      <c r="S287" s="2797"/>
      <c r="T287" s="2934"/>
      <c r="U287" s="606" t="s">
        <v>65</v>
      </c>
      <c r="V287" s="925"/>
      <c r="W287" s="869" t="s">
        <v>66</v>
      </c>
      <c r="X287" s="831"/>
      <c r="Y287" s="527"/>
      <c r="Z287" s="781"/>
      <c r="AA287" s="723"/>
      <c r="AB287" s="723"/>
      <c r="AC287" s="727">
        <f>SUM(AB288:AB292)</f>
        <v>53.558399999999999</v>
      </c>
      <c r="AD287" s="514"/>
      <c r="AE287" s="509"/>
      <c r="AF287" s="509"/>
      <c r="AG287" s="2887"/>
    </row>
    <row r="288" spans="1:33" s="483" customFormat="1" ht="18" customHeight="1" x14ac:dyDescent="0.25">
      <c r="A288" s="2766"/>
      <c r="B288" s="2786"/>
      <c r="C288" s="2789"/>
      <c r="D288" s="2780"/>
      <c r="E288" s="2793"/>
      <c r="F288" s="2780"/>
      <c r="G288" s="2780"/>
      <c r="H288" s="2780"/>
      <c r="I288" s="2776"/>
      <c r="J288" s="2776"/>
      <c r="K288" s="2776"/>
      <c r="L288" s="2776"/>
      <c r="M288" s="2780"/>
      <c r="N288" s="2783"/>
      <c r="O288" s="2815"/>
      <c r="P288" s="2797"/>
      <c r="Q288" s="2797"/>
      <c r="R288" s="2797"/>
      <c r="S288" s="2797"/>
      <c r="T288" s="2934"/>
      <c r="U288" s="606"/>
      <c r="V288" s="920" t="s">
        <v>47</v>
      </c>
      <c r="W288" s="882" t="s">
        <v>1126</v>
      </c>
      <c r="X288" s="831">
        <v>1</v>
      </c>
      <c r="Y288" s="527" t="s">
        <v>264</v>
      </c>
      <c r="Z288" s="781">
        <v>7.5</v>
      </c>
      <c r="AA288" s="723">
        <f>+X288*Z288</f>
        <v>7.5</v>
      </c>
      <c r="AB288" s="723">
        <f>+AA288*0.12+AA288</f>
        <v>8.4</v>
      </c>
      <c r="AC288" s="727"/>
      <c r="AD288" s="514"/>
      <c r="AE288" s="509" t="s">
        <v>52</v>
      </c>
      <c r="AF288" s="509"/>
      <c r="AG288" s="2887"/>
    </row>
    <row r="289" spans="1:33" s="483" customFormat="1" ht="18" customHeight="1" x14ac:dyDescent="0.25">
      <c r="A289" s="2766"/>
      <c r="B289" s="2786"/>
      <c r="C289" s="2789"/>
      <c r="D289" s="2780"/>
      <c r="E289" s="2793"/>
      <c r="F289" s="2780"/>
      <c r="G289" s="2780"/>
      <c r="H289" s="2780"/>
      <c r="I289" s="2776"/>
      <c r="J289" s="2776"/>
      <c r="K289" s="2776"/>
      <c r="L289" s="2776"/>
      <c r="M289" s="2780"/>
      <c r="N289" s="2783"/>
      <c r="O289" s="2815"/>
      <c r="P289" s="2797"/>
      <c r="Q289" s="2797"/>
      <c r="R289" s="2797"/>
      <c r="S289" s="2797"/>
      <c r="T289" s="2934"/>
      <c r="U289" s="606"/>
      <c r="V289" s="920" t="s">
        <v>47</v>
      </c>
      <c r="W289" s="882" t="s">
        <v>686</v>
      </c>
      <c r="X289" s="831">
        <v>1</v>
      </c>
      <c r="Y289" s="527" t="s">
        <v>264</v>
      </c>
      <c r="Z289" s="781">
        <v>10.08</v>
      </c>
      <c r="AA289" s="723">
        <f>+X289*Z289</f>
        <v>10.08</v>
      </c>
      <c r="AB289" s="723">
        <f>+AA289*0.12+AA289</f>
        <v>11.2896</v>
      </c>
      <c r="AC289" s="727"/>
      <c r="AD289" s="514"/>
      <c r="AE289" s="509" t="s">
        <v>52</v>
      </c>
      <c r="AF289" s="509"/>
      <c r="AG289" s="2887"/>
    </row>
    <row r="290" spans="1:33" s="483" customFormat="1" ht="18" customHeight="1" x14ac:dyDescent="0.25">
      <c r="A290" s="2766"/>
      <c r="B290" s="2786"/>
      <c r="C290" s="2789"/>
      <c r="D290" s="2780"/>
      <c r="E290" s="2793"/>
      <c r="F290" s="2780"/>
      <c r="G290" s="2780"/>
      <c r="H290" s="2780"/>
      <c r="I290" s="2776"/>
      <c r="J290" s="2776"/>
      <c r="K290" s="2776"/>
      <c r="L290" s="2776"/>
      <c r="M290" s="2780"/>
      <c r="N290" s="2783"/>
      <c r="O290" s="2815"/>
      <c r="P290" s="2797"/>
      <c r="Q290" s="2797"/>
      <c r="R290" s="2797"/>
      <c r="S290" s="2797"/>
      <c r="T290" s="2934"/>
      <c r="U290" s="606"/>
      <c r="V290" s="920" t="s">
        <v>47</v>
      </c>
      <c r="W290" s="882" t="s">
        <v>687</v>
      </c>
      <c r="X290" s="831">
        <v>1</v>
      </c>
      <c r="Y290" s="527" t="s">
        <v>264</v>
      </c>
      <c r="Z290" s="781">
        <v>10.08</v>
      </c>
      <c r="AA290" s="723">
        <f>+X290*Z290</f>
        <v>10.08</v>
      </c>
      <c r="AB290" s="723">
        <f>+AA290*0.12+AA290</f>
        <v>11.2896</v>
      </c>
      <c r="AC290" s="727"/>
      <c r="AD290" s="514"/>
      <c r="AE290" s="509" t="s">
        <v>52</v>
      </c>
      <c r="AF290" s="509"/>
      <c r="AG290" s="2887"/>
    </row>
    <row r="291" spans="1:33" s="483" customFormat="1" ht="18" customHeight="1" x14ac:dyDescent="0.25">
      <c r="A291" s="2766"/>
      <c r="B291" s="2786"/>
      <c r="C291" s="2789"/>
      <c r="D291" s="2780"/>
      <c r="E291" s="2793"/>
      <c r="F291" s="2780"/>
      <c r="G291" s="2780"/>
      <c r="H291" s="2780"/>
      <c r="I291" s="2776"/>
      <c r="J291" s="2776"/>
      <c r="K291" s="2776"/>
      <c r="L291" s="2776"/>
      <c r="M291" s="2780"/>
      <c r="N291" s="2783"/>
      <c r="O291" s="2815"/>
      <c r="P291" s="2797"/>
      <c r="Q291" s="2797"/>
      <c r="R291" s="2797"/>
      <c r="S291" s="2797"/>
      <c r="T291" s="2934"/>
      <c r="U291" s="606"/>
      <c r="V291" s="920" t="s">
        <v>47</v>
      </c>
      <c r="W291" s="882" t="s">
        <v>688</v>
      </c>
      <c r="X291" s="831">
        <v>1</v>
      </c>
      <c r="Y291" s="527" t="s">
        <v>264</v>
      </c>
      <c r="Z291" s="781">
        <v>10.08</v>
      </c>
      <c r="AA291" s="723">
        <f>+X291*Z291</f>
        <v>10.08</v>
      </c>
      <c r="AB291" s="723">
        <f>+AA291*0.12+AA291</f>
        <v>11.2896</v>
      </c>
      <c r="AC291" s="727"/>
      <c r="AD291" s="514"/>
      <c r="AE291" s="509" t="s">
        <v>52</v>
      </c>
      <c r="AF291" s="509"/>
      <c r="AG291" s="2887"/>
    </row>
    <row r="292" spans="1:33" s="483" customFormat="1" ht="18" customHeight="1" x14ac:dyDescent="0.25">
      <c r="A292" s="2766"/>
      <c r="B292" s="2787"/>
      <c r="C292" s="2789"/>
      <c r="D292" s="2780"/>
      <c r="E292" s="2793"/>
      <c r="F292" s="2780"/>
      <c r="G292" s="2780"/>
      <c r="H292" s="2780"/>
      <c r="I292" s="2776"/>
      <c r="J292" s="2776"/>
      <c r="K292" s="2776"/>
      <c r="L292" s="2776"/>
      <c r="M292" s="2780"/>
      <c r="N292" s="2783"/>
      <c r="O292" s="2820"/>
      <c r="P292" s="2822"/>
      <c r="Q292" s="2822"/>
      <c r="R292" s="2798"/>
      <c r="S292" s="2822"/>
      <c r="T292" s="2935"/>
      <c r="U292" s="609"/>
      <c r="V292" s="921" t="s">
        <v>47</v>
      </c>
      <c r="W292" s="883" t="s">
        <v>689</v>
      </c>
      <c r="X292" s="832">
        <v>1</v>
      </c>
      <c r="Y292" s="528" t="s">
        <v>264</v>
      </c>
      <c r="Z292" s="791">
        <v>10.08</v>
      </c>
      <c r="AA292" s="734">
        <f>+X292*Z292</f>
        <v>10.08</v>
      </c>
      <c r="AB292" s="734">
        <f>+AA292*0.12+AA292</f>
        <v>11.2896</v>
      </c>
      <c r="AC292" s="735"/>
      <c r="AD292" s="519"/>
      <c r="AE292" s="510" t="s">
        <v>52</v>
      </c>
      <c r="AF292" s="510"/>
      <c r="AG292" s="2888"/>
    </row>
    <row r="293" spans="1:33" s="483" customFormat="1" ht="32.25" customHeight="1" x14ac:dyDescent="0.25">
      <c r="A293" s="2766"/>
      <c r="B293" s="2921" t="s">
        <v>75</v>
      </c>
      <c r="C293" s="2922" t="s">
        <v>76</v>
      </c>
      <c r="D293" s="2902" t="s">
        <v>285</v>
      </c>
      <c r="E293" s="2923" t="s">
        <v>47</v>
      </c>
      <c r="F293" s="2902" t="s">
        <v>1081</v>
      </c>
      <c r="G293" s="2902" t="s">
        <v>1155</v>
      </c>
      <c r="H293" s="2791" t="s">
        <v>1064</v>
      </c>
      <c r="I293" s="2917">
        <v>1</v>
      </c>
      <c r="J293" s="2917">
        <v>1</v>
      </c>
      <c r="K293" s="2918">
        <v>24</v>
      </c>
      <c r="L293" s="2918">
        <v>24</v>
      </c>
      <c r="M293" s="2902" t="s">
        <v>1160</v>
      </c>
      <c r="N293" s="2919" t="s">
        <v>1133</v>
      </c>
      <c r="O293" s="2924">
        <f>+AC293</f>
        <v>61.600000000000009</v>
      </c>
      <c r="P293" s="2925">
        <v>0</v>
      </c>
      <c r="Q293" s="2925">
        <v>0</v>
      </c>
      <c r="R293" s="2925">
        <v>0</v>
      </c>
      <c r="S293" s="2930">
        <f>+SUM(O293:Q295)</f>
        <v>61.600000000000009</v>
      </c>
      <c r="T293" s="2979" t="s">
        <v>726</v>
      </c>
      <c r="U293" s="607" t="s">
        <v>64</v>
      </c>
      <c r="V293" s="926"/>
      <c r="W293" s="869" t="s">
        <v>105</v>
      </c>
      <c r="X293" s="837"/>
      <c r="Y293" s="529"/>
      <c r="Z293" s="795"/>
      <c r="AA293" s="725"/>
      <c r="AB293" s="725"/>
      <c r="AC293" s="736">
        <f>SUM(AB294:AB295)</f>
        <v>61.600000000000009</v>
      </c>
      <c r="AD293" s="511"/>
      <c r="AE293" s="513"/>
      <c r="AF293" s="513"/>
      <c r="AG293" s="2942"/>
    </row>
    <row r="294" spans="1:33" s="483" customFormat="1" ht="32.25" customHeight="1" x14ac:dyDescent="0.25">
      <c r="A294" s="2766"/>
      <c r="B294" s="2786"/>
      <c r="C294" s="2789"/>
      <c r="D294" s="2780"/>
      <c r="E294" s="2793"/>
      <c r="F294" s="2780"/>
      <c r="G294" s="2780"/>
      <c r="H294" s="2780"/>
      <c r="I294" s="2776"/>
      <c r="J294" s="2776"/>
      <c r="K294" s="2776"/>
      <c r="L294" s="2776"/>
      <c r="M294" s="2780"/>
      <c r="N294" s="2827"/>
      <c r="O294" s="2815"/>
      <c r="P294" s="2797"/>
      <c r="Q294" s="2797"/>
      <c r="R294" s="2797"/>
      <c r="S294" s="2797"/>
      <c r="T294" s="2934"/>
      <c r="U294" s="606"/>
      <c r="V294" s="920" t="s">
        <v>47</v>
      </c>
      <c r="W294" s="882" t="s">
        <v>1136</v>
      </c>
      <c r="X294" s="831">
        <v>50</v>
      </c>
      <c r="Y294" s="527" t="s">
        <v>264</v>
      </c>
      <c r="Z294" s="779">
        <v>0.55000000000000004</v>
      </c>
      <c r="AA294" s="723">
        <f>+X294*Z294</f>
        <v>27.500000000000004</v>
      </c>
      <c r="AB294" s="723">
        <f>+AA294*0.12+AA294</f>
        <v>30.800000000000004</v>
      </c>
      <c r="AC294" s="727"/>
      <c r="AD294" s="514"/>
      <c r="AE294" s="509" t="s">
        <v>52</v>
      </c>
      <c r="AF294" s="509"/>
      <c r="AG294" s="2887"/>
    </row>
    <row r="295" spans="1:33" s="483" customFormat="1" ht="32.25" customHeight="1" x14ac:dyDescent="0.25">
      <c r="A295" s="2766"/>
      <c r="B295" s="2786"/>
      <c r="C295" s="2789"/>
      <c r="D295" s="2780"/>
      <c r="E295" s="2793"/>
      <c r="F295" s="2780"/>
      <c r="G295" s="2780"/>
      <c r="H295" s="2780"/>
      <c r="I295" s="2776"/>
      <c r="J295" s="2776"/>
      <c r="K295" s="2776"/>
      <c r="L295" s="2776"/>
      <c r="M295" s="2780"/>
      <c r="N295" s="2827"/>
      <c r="O295" s="2815"/>
      <c r="P295" s="2797"/>
      <c r="Q295" s="2797"/>
      <c r="R295" s="2797"/>
      <c r="S295" s="2797"/>
      <c r="T295" s="2934"/>
      <c r="U295" s="606"/>
      <c r="V295" s="920" t="s">
        <v>47</v>
      </c>
      <c r="W295" s="882" t="s">
        <v>1137</v>
      </c>
      <c r="X295" s="831">
        <v>50</v>
      </c>
      <c r="Y295" s="527" t="s">
        <v>264</v>
      </c>
      <c r="Z295" s="779">
        <v>0.55000000000000004</v>
      </c>
      <c r="AA295" s="723">
        <f>+X295*Z295</f>
        <v>27.500000000000004</v>
      </c>
      <c r="AB295" s="723">
        <f>+AA295*0.12+AA295</f>
        <v>30.800000000000004</v>
      </c>
      <c r="AC295" s="727"/>
      <c r="AD295" s="514"/>
      <c r="AE295" s="509" t="s">
        <v>52</v>
      </c>
      <c r="AF295" s="509"/>
      <c r="AG295" s="2887"/>
    </row>
    <row r="296" spans="1:33" s="483" customFormat="1" ht="28.5" customHeight="1" x14ac:dyDescent="0.25">
      <c r="A296" s="2766"/>
      <c r="B296" s="2921" t="s">
        <v>75</v>
      </c>
      <c r="C296" s="2922" t="s">
        <v>76</v>
      </c>
      <c r="D296" s="2902" t="s">
        <v>153</v>
      </c>
      <c r="E296" s="2923" t="s">
        <v>47</v>
      </c>
      <c r="F296" s="2902" t="s">
        <v>1082</v>
      </c>
      <c r="G296" s="2902" t="s">
        <v>298</v>
      </c>
      <c r="H296" s="2902" t="s">
        <v>1051</v>
      </c>
      <c r="I296" s="2917">
        <v>0</v>
      </c>
      <c r="J296" s="2917">
        <v>1</v>
      </c>
      <c r="K296" s="2918">
        <v>0</v>
      </c>
      <c r="L296" s="2918">
        <v>24</v>
      </c>
      <c r="M296" s="2902" t="s">
        <v>1047</v>
      </c>
      <c r="N296" s="2919" t="s">
        <v>1021</v>
      </c>
      <c r="O296" s="2924">
        <f>+AC296+AC299</f>
        <v>179.2</v>
      </c>
      <c r="P296" s="2925">
        <v>0</v>
      </c>
      <c r="Q296" s="2925">
        <v>0</v>
      </c>
      <c r="R296" s="2925">
        <v>0</v>
      </c>
      <c r="S296" s="2930">
        <f>+SUM(O296:Q300)</f>
        <v>179.2</v>
      </c>
      <c r="T296" s="2979" t="s">
        <v>1006</v>
      </c>
      <c r="U296" s="602" t="s">
        <v>65</v>
      </c>
      <c r="V296" s="914"/>
      <c r="W296" s="870" t="s">
        <v>66</v>
      </c>
      <c r="X296" s="482"/>
      <c r="Y296" s="255"/>
      <c r="Z296" s="774"/>
      <c r="AA296" s="706"/>
      <c r="AB296" s="706"/>
      <c r="AC296" s="736">
        <f>SUM(AB297:AB300)</f>
        <v>179.2</v>
      </c>
      <c r="AD296" s="255"/>
      <c r="AE296" s="666"/>
      <c r="AF296" s="513"/>
      <c r="AG296" s="2942"/>
    </row>
    <row r="297" spans="1:33" s="483" customFormat="1" ht="28.5" customHeight="1" x14ac:dyDescent="0.25">
      <c r="A297" s="2766"/>
      <c r="B297" s="2786"/>
      <c r="C297" s="2789"/>
      <c r="D297" s="2780"/>
      <c r="E297" s="2793"/>
      <c r="F297" s="2780"/>
      <c r="G297" s="2780"/>
      <c r="H297" s="2780"/>
      <c r="I297" s="2776"/>
      <c r="J297" s="2776"/>
      <c r="K297" s="2776"/>
      <c r="L297" s="2776"/>
      <c r="M297" s="2780"/>
      <c r="N297" s="2827"/>
      <c r="O297" s="2815"/>
      <c r="P297" s="2797"/>
      <c r="Q297" s="2797"/>
      <c r="R297" s="2797"/>
      <c r="S297" s="2797"/>
      <c r="T297" s="2934"/>
      <c r="U297" s="590"/>
      <c r="V297" s="899" t="s">
        <v>47</v>
      </c>
      <c r="W297" s="858" t="s">
        <v>998</v>
      </c>
      <c r="X297" s="831">
        <v>1</v>
      </c>
      <c r="Y297" s="487" t="s">
        <v>264</v>
      </c>
      <c r="Z297" s="756">
        <v>40</v>
      </c>
      <c r="AA297" s="772">
        <f>+X297*Z297</f>
        <v>40</v>
      </c>
      <c r="AB297" s="772">
        <f>+AA297*0.12+AA297</f>
        <v>44.8</v>
      </c>
      <c r="AC297" s="773"/>
      <c r="AD297" s="495"/>
      <c r="AE297" s="662" t="s">
        <v>52</v>
      </c>
      <c r="AF297" s="509"/>
      <c r="AG297" s="2887"/>
    </row>
    <row r="298" spans="1:33" s="483" customFormat="1" ht="28.5" customHeight="1" x14ac:dyDescent="0.25">
      <c r="A298" s="2766"/>
      <c r="B298" s="2786"/>
      <c r="C298" s="2789"/>
      <c r="D298" s="2780"/>
      <c r="E298" s="2793"/>
      <c r="F298" s="2780"/>
      <c r="G298" s="2780"/>
      <c r="H298" s="2780"/>
      <c r="I298" s="2776"/>
      <c r="J298" s="2776"/>
      <c r="K298" s="2776"/>
      <c r="L298" s="2776"/>
      <c r="M298" s="2780"/>
      <c r="N298" s="2827"/>
      <c r="O298" s="2815"/>
      <c r="P298" s="2797"/>
      <c r="Q298" s="2797"/>
      <c r="R298" s="2797"/>
      <c r="S298" s="2797"/>
      <c r="T298" s="2934"/>
      <c r="U298" s="590"/>
      <c r="V298" s="896" t="s">
        <v>47</v>
      </c>
      <c r="W298" s="854" t="s">
        <v>987</v>
      </c>
      <c r="X298" s="831">
        <v>1</v>
      </c>
      <c r="Y298" s="487" t="s">
        <v>264</v>
      </c>
      <c r="Z298" s="755">
        <v>40</v>
      </c>
      <c r="AA298" s="685">
        <f>+X298*Z298</f>
        <v>40</v>
      </c>
      <c r="AB298" s="686">
        <f>+AA298*0.12+AA298</f>
        <v>44.8</v>
      </c>
      <c r="AC298" s="773"/>
      <c r="AD298" s="495"/>
      <c r="AE298" s="662" t="s">
        <v>52</v>
      </c>
      <c r="AF298" s="509"/>
      <c r="AG298" s="2887"/>
    </row>
    <row r="299" spans="1:33" s="483" customFormat="1" ht="28.5" customHeight="1" x14ac:dyDescent="0.25">
      <c r="A299" s="2766"/>
      <c r="B299" s="2786"/>
      <c r="C299" s="2789"/>
      <c r="D299" s="2780"/>
      <c r="E299" s="2793"/>
      <c r="F299" s="2780"/>
      <c r="G299" s="2780"/>
      <c r="H299" s="2780"/>
      <c r="I299" s="2776"/>
      <c r="J299" s="2776"/>
      <c r="K299" s="2776"/>
      <c r="L299" s="2776"/>
      <c r="M299" s="2780"/>
      <c r="N299" s="2827"/>
      <c r="O299" s="2815"/>
      <c r="P299" s="2797"/>
      <c r="Q299" s="2797"/>
      <c r="R299" s="2797"/>
      <c r="S299" s="2797"/>
      <c r="T299" s="2934"/>
      <c r="U299" s="590"/>
      <c r="V299" s="896" t="s">
        <v>47</v>
      </c>
      <c r="W299" s="854" t="s">
        <v>988</v>
      </c>
      <c r="X299" s="831">
        <v>1</v>
      </c>
      <c r="Y299" s="487" t="s">
        <v>264</v>
      </c>
      <c r="Z299" s="755">
        <v>40</v>
      </c>
      <c r="AA299" s="685">
        <f>+X299*Z299</f>
        <v>40</v>
      </c>
      <c r="AB299" s="686">
        <f>+AA299*0.12+AA299</f>
        <v>44.8</v>
      </c>
      <c r="AC299" s="773"/>
      <c r="AD299" s="495"/>
      <c r="AE299" s="495" t="s">
        <v>52</v>
      </c>
      <c r="AF299" s="509"/>
      <c r="AG299" s="2887"/>
    </row>
    <row r="300" spans="1:33" s="483" customFormat="1" ht="28.5" customHeight="1" x14ac:dyDescent="0.25">
      <c r="A300" s="2766"/>
      <c r="B300" s="2786"/>
      <c r="C300" s="2789"/>
      <c r="D300" s="2780"/>
      <c r="E300" s="2793"/>
      <c r="F300" s="2780"/>
      <c r="G300" s="2780"/>
      <c r="H300" s="2780"/>
      <c r="I300" s="2776"/>
      <c r="J300" s="2776"/>
      <c r="K300" s="2776"/>
      <c r="L300" s="2776"/>
      <c r="M300" s="2780"/>
      <c r="N300" s="2827"/>
      <c r="O300" s="2815"/>
      <c r="P300" s="2797"/>
      <c r="Q300" s="2797"/>
      <c r="R300" s="2797"/>
      <c r="S300" s="2797"/>
      <c r="T300" s="2934"/>
      <c r="U300" s="590"/>
      <c r="V300" s="896" t="s">
        <v>47</v>
      </c>
      <c r="W300" s="856" t="s">
        <v>989</v>
      </c>
      <c r="X300" s="831">
        <v>1</v>
      </c>
      <c r="Y300" s="487" t="s">
        <v>264</v>
      </c>
      <c r="Z300" s="755">
        <v>40</v>
      </c>
      <c r="AA300" s="685">
        <f>+X300*Z300</f>
        <v>40</v>
      </c>
      <c r="AB300" s="686">
        <f>+AA300*0.12+AA300</f>
        <v>44.8</v>
      </c>
      <c r="AC300" s="773"/>
      <c r="AD300" s="495"/>
      <c r="AE300" s="495" t="s">
        <v>52</v>
      </c>
      <c r="AF300" s="509"/>
      <c r="AG300" s="2887"/>
    </row>
    <row r="301" spans="1:33" s="483" customFormat="1" ht="41.25" customHeight="1" x14ac:dyDescent="0.25">
      <c r="A301" s="2767"/>
      <c r="B301" s="2980" t="s">
        <v>44</v>
      </c>
      <c r="C301" s="2982" t="s">
        <v>45</v>
      </c>
      <c r="D301" s="2984" t="s">
        <v>285</v>
      </c>
      <c r="E301" s="2986" t="s">
        <v>47</v>
      </c>
      <c r="F301" s="2984" t="s">
        <v>1086</v>
      </c>
      <c r="G301" s="2984" t="s">
        <v>96</v>
      </c>
      <c r="H301" s="2989" t="s">
        <v>1065</v>
      </c>
      <c r="I301" s="2917">
        <v>1</v>
      </c>
      <c r="J301" s="2917">
        <v>2</v>
      </c>
      <c r="K301" s="2918">
        <v>4</v>
      </c>
      <c r="L301" s="2918">
        <v>12</v>
      </c>
      <c r="M301" s="2902" t="s">
        <v>1132</v>
      </c>
      <c r="N301" s="2919" t="s">
        <v>1022</v>
      </c>
      <c r="O301" s="2924">
        <f>+AC301</f>
        <v>2.2400000000000002</v>
      </c>
      <c r="P301" s="2925">
        <v>0</v>
      </c>
      <c r="Q301" s="2925">
        <v>0</v>
      </c>
      <c r="R301" s="2925">
        <v>0</v>
      </c>
      <c r="S301" s="2930">
        <f>+SUM(O301:Q302)</f>
        <v>2.2400000000000002</v>
      </c>
      <c r="T301" s="2979" t="s">
        <v>725</v>
      </c>
      <c r="U301" s="607" t="s">
        <v>64</v>
      </c>
      <c r="V301" s="529"/>
      <c r="W301" s="869" t="s">
        <v>105</v>
      </c>
      <c r="X301" s="837"/>
      <c r="Y301" s="529"/>
      <c r="Z301" s="795"/>
      <c r="AA301" s="725"/>
      <c r="AB301" s="725"/>
      <c r="AC301" s="736">
        <f>SUM(AB302:AB302)</f>
        <v>2.2400000000000002</v>
      </c>
      <c r="AD301" s="511"/>
      <c r="AE301" s="513"/>
      <c r="AF301" s="513"/>
      <c r="AG301" s="2942"/>
    </row>
    <row r="302" spans="1:33" s="483" customFormat="1" ht="41.25" customHeight="1" x14ac:dyDescent="0.25">
      <c r="A302" s="2768" t="s">
        <v>314</v>
      </c>
      <c r="B302" s="2981"/>
      <c r="C302" s="2983"/>
      <c r="D302" s="2985"/>
      <c r="E302" s="2987"/>
      <c r="F302" s="2985"/>
      <c r="G302" s="2985"/>
      <c r="H302" s="2990"/>
      <c r="I302" s="2776"/>
      <c r="J302" s="2776"/>
      <c r="K302" s="2776"/>
      <c r="L302" s="2776"/>
      <c r="M302" s="2780"/>
      <c r="N302" s="2827"/>
      <c r="O302" s="2815"/>
      <c r="P302" s="2797"/>
      <c r="Q302" s="2797"/>
      <c r="R302" s="2797"/>
      <c r="S302" s="2797"/>
      <c r="T302" s="2934"/>
      <c r="U302" s="610"/>
      <c r="V302" s="574" t="s">
        <v>47</v>
      </c>
      <c r="W302" s="887" t="s">
        <v>306</v>
      </c>
      <c r="X302" s="838">
        <v>5</v>
      </c>
      <c r="Y302" s="574" t="s">
        <v>264</v>
      </c>
      <c r="Z302" s="786">
        <v>0.4</v>
      </c>
      <c r="AA302" s="730">
        <f>+X302*Z302</f>
        <v>2</v>
      </c>
      <c r="AB302" s="730">
        <f>+AA302*0.12+AA302</f>
        <v>2.2400000000000002</v>
      </c>
      <c r="AC302" s="727"/>
      <c r="AD302" s="514"/>
      <c r="AE302" s="509" t="s">
        <v>52</v>
      </c>
      <c r="AF302" s="509"/>
      <c r="AG302" s="2887"/>
    </row>
    <row r="303" spans="1:33" s="483" customFormat="1" ht="18" customHeight="1" x14ac:dyDescent="0.25">
      <c r="A303" s="2769"/>
      <c r="B303" s="2921" t="s">
        <v>44</v>
      </c>
      <c r="C303" s="2922" t="s">
        <v>45</v>
      </c>
      <c r="D303" s="2902" t="s">
        <v>282</v>
      </c>
      <c r="E303" s="2923" t="s">
        <v>47</v>
      </c>
      <c r="F303" s="2902" t="s">
        <v>1083</v>
      </c>
      <c r="G303" s="2902" t="s">
        <v>136</v>
      </c>
      <c r="H303" s="2902" t="s">
        <v>1056</v>
      </c>
      <c r="I303" s="2931">
        <v>1</v>
      </c>
      <c r="J303" s="2931">
        <v>1</v>
      </c>
      <c r="K303" s="2932">
        <v>24</v>
      </c>
      <c r="L303" s="2932">
        <v>24</v>
      </c>
      <c r="M303" s="2902" t="s">
        <v>1041</v>
      </c>
      <c r="N303" s="2826" t="s">
        <v>1023</v>
      </c>
      <c r="O303" s="2929">
        <f>+AC303</f>
        <v>47.773600000000002</v>
      </c>
      <c r="P303" s="2927">
        <v>0</v>
      </c>
      <c r="Q303" s="2927">
        <v>0</v>
      </c>
      <c r="R303" s="2927">
        <v>0</v>
      </c>
      <c r="S303" s="2928">
        <f>+SUM(O303:Q307)</f>
        <v>47.773600000000002</v>
      </c>
      <c r="T303" s="2979" t="s">
        <v>725</v>
      </c>
      <c r="U303" s="611" t="s">
        <v>64</v>
      </c>
      <c r="V303" s="527"/>
      <c r="W303" s="869" t="s">
        <v>105</v>
      </c>
      <c r="X303" s="831"/>
      <c r="Y303" s="527"/>
      <c r="Z303" s="792"/>
      <c r="AA303" s="728"/>
      <c r="AB303" s="728"/>
      <c r="AC303" s="736">
        <f>SUM(AB304:AB307)</f>
        <v>47.773600000000002</v>
      </c>
      <c r="AD303" s="511"/>
      <c r="AE303" s="513"/>
      <c r="AF303" s="513"/>
      <c r="AG303" s="2942"/>
    </row>
    <row r="304" spans="1:33" s="483" customFormat="1" ht="18" customHeight="1" x14ac:dyDescent="0.25">
      <c r="A304" s="2769"/>
      <c r="B304" s="2786"/>
      <c r="C304" s="2789"/>
      <c r="D304" s="2780"/>
      <c r="E304" s="2793"/>
      <c r="F304" s="2780"/>
      <c r="G304" s="2780"/>
      <c r="H304" s="2780"/>
      <c r="I304" s="2776"/>
      <c r="J304" s="2776"/>
      <c r="K304" s="2776"/>
      <c r="L304" s="2776"/>
      <c r="M304" s="2780"/>
      <c r="N304" s="2827"/>
      <c r="O304" s="2815"/>
      <c r="P304" s="2797"/>
      <c r="Q304" s="2797"/>
      <c r="R304" s="2797"/>
      <c r="S304" s="2797"/>
      <c r="T304" s="2934"/>
      <c r="U304" s="606"/>
      <c r="V304" s="920" t="s">
        <v>47</v>
      </c>
      <c r="W304" s="882" t="s">
        <v>307</v>
      </c>
      <c r="X304" s="831">
        <v>3</v>
      </c>
      <c r="Y304" s="527" t="s">
        <v>264</v>
      </c>
      <c r="Z304" s="781">
        <v>0.45</v>
      </c>
      <c r="AA304" s="723">
        <f>+X304*Z304</f>
        <v>1.35</v>
      </c>
      <c r="AB304" s="723">
        <f>+AA304*0.12+AA304</f>
        <v>1.512</v>
      </c>
      <c r="AC304" s="727"/>
      <c r="AD304" s="514"/>
      <c r="AE304" s="509" t="s">
        <v>52</v>
      </c>
      <c r="AF304" s="509"/>
      <c r="AG304" s="2887"/>
    </row>
    <row r="305" spans="1:33" s="483" customFormat="1" ht="18" customHeight="1" x14ac:dyDescent="0.25">
      <c r="A305" s="2769"/>
      <c r="B305" s="2786"/>
      <c r="C305" s="2789"/>
      <c r="D305" s="2780"/>
      <c r="E305" s="2793"/>
      <c r="F305" s="2780"/>
      <c r="G305" s="2780"/>
      <c r="H305" s="2780"/>
      <c r="I305" s="2776"/>
      <c r="J305" s="2776"/>
      <c r="K305" s="2776"/>
      <c r="L305" s="2776"/>
      <c r="M305" s="2780"/>
      <c r="N305" s="2827"/>
      <c r="O305" s="2815"/>
      <c r="P305" s="2797"/>
      <c r="Q305" s="2797"/>
      <c r="R305" s="2797"/>
      <c r="S305" s="2797"/>
      <c r="T305" s="2934"/>
      <c r="U305" s="606"/>
      <c r="V305" s="920" t="s">
        <v>47</v>
      </c>
      <c r="W305" s="882" t="s">
        <v>534</v>
      </c>
      <c r="X305" s="831">
        <v>1</v>
      </c>
      <c r="Y305" s="527" t="s">
        <v>264</v>
      </c>
      <c r="Z305" s="781">
        <v>20.004999999999999</v>
      </c>
      <c r="AA305" s="723">
        <f>+X305*Z305</f>
        <v>20.004999999999999</v>
      </c>
      <c r="AB305" s="723">
        <f>+AA305*0.12+AA305</f>
        <v>22.4056</v>
      </c>
      <c r="AC305" s="727"/>
      <c r="AD305" s="514"/>
      <c r="AE305" s="509" t="s">
        <v>52</v>
      </c>
      <c r="AF305" s="509"/>
      <c r="AG305" s="2887"/>
    </row>
    <row r="306" spans="1:33" s="483" customFormat="1" ht="18" customHeight="1" x14ac:dyDescent="0.25">
      <c r="A306" s="2769"/>
      <c r="B306" s="2786"/>
      <c r="C306" s="2789"/>
      <c r="D306" s="2780"/>
      <c r="E306" s="2793"/>
      <c r="F306" s="2780"/>
      <c r="G306" s="2780"/>
      <c r="H306" s="2780"/>
      <c r="I306" s="2776"/>
      <c r="J306" s="2776"/>
      <c r="K306" s="2776"/>
      <c r="L306" s="2776"/>
      <c r="M306" s="2780"/>
      <c r="N306" s="2827"/>
      <c r="O306" s="2815"/>
      <c r="P306" s="2797"/>
      <c r="Q306" s="2797"/>
      <c r="R306" s="2797"/>
      <c r="S306" s="2797"/>
      <c r="T306" s="2934"/>
      <c r="U306" s="606"/>
      <c r="V306" s="920" t="s">
        <v>47</v>
      </c>
      <c r="W306" s="882" t="s">
        <v>683</v>
      </c>
      <c r="X306" s="831">
        <v>10</v>
      </c>
      <c r="Y306" s="527" t="s">
        <v>264</v>
      </c>
      <c r="Z306" s="781">
        <v>0.63</v>
      </c>
      <c r="AA306" s="723">
        <f>+X306*Z306</f>
        <v>6.3</v>
      </c>
      <c r="AB306" s="723">
        <f>+AA306*0.12+AA306</f>
        <v>7.056</v>
      </c>
      <c r="AC306" s="727"/>
      <c r="AD306" s="514"/>
      <c r="AE306" s="509" t="s">
        <v>52</v>
      </c>
      <c r="AF306" s="509"/>
      <c r="AG306" s="2887"/>
    </row>
    <row r="307" spans="1:33" s="483" customFormat="1" ht="18" customHeight="1" thickBot="1" x14ac:dyDescent="0.3">
      <c r="A307" s="2769"/>
      <c r="B307" s="2832"/>
      <c r="C307" s="2833"/>
      <c r="D307" s="2834"/>
      <c r="E307" s="2836"/>
      <c r="F307" s="2834"/>
      <c r="G307" s="2834"/>
      <c r="H307" s="2834"/>
      <c r="I307" s="2851"/>
      <c r="J307" s="2851"/>
      <c r="K307" s="2851"/>
      <c r="L307" s="2851"/>
      <c r="M307" s="2834"/>
      <c r="N307" s="2915"/>
      <c r="O307" s="2847"/>
      <c r="P307" s="2848"/>
      <c r="Q307" s="2848"/>
      <c r="R307" s="2848"/>
      <c r="S307" s="2848"/>
      <c r="T307" s="2944"/>
      <c r="U307" s="626"/>
      <c r="V307" s="923" t="s">
        <v>47</v>
      </c>
      <c r="W307" s="885" t="s">
        <v>684</v>
      </c>
      <c r="X307" s="835">
        <v>1</v>
      </c>
      <c r="Y307" s="573" t="s">
        <v>264</v>
      </c>
      <c r="Z307" s="794">
        <v>15</v>
      </c>
      <c r="AA307" s="732">
        <f>+X307*Z307</f>
        <v>15</v>
      </c>
      <c r="AB307" s="732">
        <f>+AA307*0.12+AA307</f>
        <v>16.8</v>
      </c>
      <c r="AC307" s="740"/>
      <c r="AD307" s="575"/>
      <c r="AE307" s="568" t="s">
        <v>52</v>
      </c>
      <c r="AF307" s="568"/>
      <c r="AG307" s="2908"/>
    </row>
    <row r="308" spans="1:33" s="945" customFormat="1" ht="22.5" customHeight="1" thickBot="1" x14ac:dyDescent="0.3">
      <c r="A308" s="2771"/>
      <c r="B308" s="2859" t="s">
        <v>137</v>
      </c>
      <c r="C308" s="2860"/>
      <c r="D308" s="2860"/>
      <c r="E308" s="2860"/>
      <c r="F308" s="2860"/>
      <c r="G308" s="2860"/>
      <c r="H308" s="2860"/>
      <c r="I308" s="2860"/>
      <c r="J308" s="2860"/>
      <c r="K308" s="2860"/>
      <c r="L308" s="2860"/>
      <c r="M308" s="2860"/>
      <c r="N308" s="499" t="s">
        <v>138</v>
      </c>
      <c r="O308" s="942">
        <f>SUM(O282:O307)</f>
        <v>436.29</v>
      </c>
      <c r="P308" s="942">
        <f>SUM(P282:P307)</f>
        <v>0</v>
      </c>
      <c r="Q308" s="942">
        <f>SUM(Q282:Q307)</f>
        <v>0</v>
      </c>
      <c r="R308" s="942">
        <f>SUM(R282:R307)</f>
        <v>0</v>
      </c>
      <c r="S308" s="942">
        <f>SUM(S282:S307)</f>
        <v>436.29</v>
      </c>
      <c r="T308" s="944"/>
      <c r="U308" s="2991" t="s">
        <v>139</v>
      </c>
      <c r="V308" s="2992"/>
      <c r="W308" s="2992"/>
      <c r="X308" s="2992"/>
      <c r="Y308" s="2992"/>
      <c r="Z308" s="2992"/>
      <c r="AA308" s="2992"/>
      <c r="AB308" s="499" t="s">
        <v>138</v>
      </c>
      <c r="AC308" s="506">
        <f>SUM(AC282:AC307)</f>
        <v>436.29</v>
      </c>
      <c r="AD308" s="2909"/>
      <c r="AE308" s="2910"/>
      <c r="AF308" s="2910"/>
      <c r="AG308" s="2911"/>
    </row>
    <row r="309" spans="1:33" s="483" customFormat="1" ht="37.5" customHeight="1" x14ac:dyDescent="0.25">
      <c r="A309" s="2772" t="s">
        <v>229</v>
      </c>
      <c r="B309" s="2785" t="s">
        <v>44</v>
      </c>
      <c r="C309" s="2788" t="s">
        <v>45</v>
      </c>
      <c r="D309" s="2779" t="s">
        <v>87</v>
      </c>
      <c r="E309" s="2792" t="s">
        <v>47</v>
      </c>
      <c r="F309" s="2779" t="s">
        <v>1088</v>
      </c>
      <c r="G309" s="2779" t="s">
        <v>231</v>
      </c>
      <c r="H309" s="2779" t="s">
        <v>1144</v>
      </c>
      <c r="I309" s="2775">
        <v>0</v>
      </c>
      <c r="J309" s="2775">
        <v>1</v>
      </c>
      <c r="K309" s="2778">
        <v>0</v>
      </c>
      <c r="L309" s="2778">
        <v>6</v>
      </c>
      <c r="M309" s="2988" t="s">
        <v>1218</v>
      </c>
      <c r="N309" s="2858" t="s">
        <v>1248</v>
      </c>
      <c r="O309" s="2819">
        <f>+AC309</f>
        <v>372.99679999999989</v>
      </c>
      <c r="P309" s="2821">
        <v>0</v>
      </c>
      <c r="Q309" s="2821">
        <v>0</v>
      </c>
      <c r="R309" s="2821">
        <v>0</v>
      </c>
      <c r="S309" s="2823">
        <f>+SUM(O309:Q315)</f>
        <v>372.99679999999989</v>
      </c>
      <c r="T309" s="2782" t="s">
        <v>1238</v>
      </c>
      <c r="U309" s="936" t="s">
        <v>64</v>
      </c>
      <c r="V309" s="927"/>
      <c r="W309" s="889" t="s">
        <v>105</v>
      </c>
      <c r="X309" s="839"/>
      <c r="Y309" s="671"/>
      <c r="Z309" s="798"/>
      <c r="AA309" s="799"/>
      <c r="AB309" s="799"/>
      <c r="AC309" s="799">
        <f>SUM(AB310:AB315)</f>
        <v>372.99679999999989</v>
      </c>
      <c r="AD309" s="671"/>
      <c r="AE309" s="671"/>
      <c r="AF309" s="671"/>
      <c r="AG309" s="2994" t="s">
        <v>1219</v>
      </c>
    </row>
    <row r="310" spans="1:33" s="483" customFormat="1" ht="37.5" customHeight="1" x14ac:dyDescent="0.25">
      <c r="A310" s="2766"/>
      <c r="B310" s="2786"/>
      <c r="C310" s="2789"/>
      <c r="D310" s="2780"/>
      <c r="E310" s="2793"/>
      <c r="F310" s="2780"/>
      <c r="G310" s="2780"/>
      <c r="H310" s="2780"/>
      <c r="I310" s="2776"/>
      <c r="J310" s="2776"/>
      <c r="K310" s="2776"/>
      <c r="L310" s="2776"/>
      <c r="M310" s="2780"/>
      <c r="N310" s="2827"/>
      <c r="O310" s="2815"/>
      <c r="P310" s="2797"/>
      <c r="Q310" s="2797"/>
      <c r="R310" s="2797"/>
      <c r="S310" s="2797"/>
      <c r="T310" s="2783"/>
      <c r="U310" s="629"/>
      <c r="V310" s="928" t="s">
        <v>47</v>
      </c>
      <c r="W310" s="890" t="s">
        <v>715</v>
      </c>
      <c r="X310" s="840">
        <v>80</v>
      </c>
      <c r="Y310" s="627" t="s">
        <v>315</v>
      </c>
      <c r="Z310" s="800">
        <v>3.25</v>
      </c>
      <c r="AA310" s="800">
        <f>X310*Z310</f>
        <v>260</v>
      </c>
      <c r="AB310" s="800">
        <f>AA310</f>
        <v>260</v>
      </c>
      <c r="AC310" s="683"/>
      <c r="AD310" s="627"/>
      <c r="AE310" s="627" t="s">
        <v>52</v>
      </c>
      <c r="AF310" s="627"/>
      <c r="AG310" s="2804"/>
    </row>
    <row r="311" spans="1:33" s="483" customFormat="1" ht="37.5" customHeight="1" x14ac:dyDescent="0.25">
      <c r="A311" s="2766"/>
      <c r="B311" s="2786"/>
      <c r="C311" s="2789"/>
      <c r="D311" s="2780"/>
      <c r="E311" s="2793"/>
      <c r="F311" s="2780"/>
      <c r="G311" s="2780"/>
      <c r="H311" s="2780"/>
      <c r="I311" s="2776"/>
      <c r="J311" s="2776"/>
      <c r="K311" s="2776"/>
      <c r="L311" s="2776"/>
      <c r="M311" s="2780"/>
      <c r="N311" s="2827"/>
      <c r="O311" s="2815"/>
      <c r="P311" s="2797"/>
      <c r="Q311" s="2797"/>
      <c r="R311" s="2797"/>
      <c r="S311" s="2797"/>
      <c r="T311" s="2783"/>
      <c r="U311" s="376"/>
      <c r="V311" s="928" t="s">
        <v>47</v>
      </c>
      <c r="W311" s="890" t="s">
        <v>716</v>
      </c>
      <c r="X311" s="840">
        <v>50</v>
      </c>
      <c r="Y311" s="627" t="s">
        <v>264</v>
      </c>
      <c r="Z311" s="800">
        <v>1.65</v>
      </c>
      <c r="AA311" s="800">
        <f>+X311*Z311</f>
        <v>82.5</v>
      </c>
      <c r="AB311" s="800">
        <f>+AA311*0.12+AA311</f>
        <v>92.4</v>
      </c>
      <c r="AC311" s="683"/>
      <c r="AD311" s="627"/>
      <c r="AE311" s="627" t="s">
        <v>52</v>
      </c>
      <c r="AF311" s="627"/>
      <c r="AG311" s="2804"/>
    </row>
    <row r="312" spans="1:33" s="483" customFormat="1" ht="37.5" customHeight="1" x14ac:dyDescent="0.25">
      <c r="A312" s="2766"/>
      <c r="B312" s="2786"/>
      <c r="C312" s="2789"/>
      <c r="D312" s="2780"/>
      <c r="E312" s="2793"/>
      <c r="F312" s="2780"/>
      <c r="G312" s="2780"/>
      <c r="H312" s="2780"/>
      <c r="I312" s="2776"/>
      <c r="J312" s="2776"/>
      <c r="K312" s="2776"/>
      <c r="L312" s="2776"/>
      <c r="M312" s="2780"/>
      <c r="N312" s="2827"/>
      <c r="O312" s="2815"/>
      <c r="P312" s="2797"/>
      <c r="Q312" s="2797"/>
      <c r="R312" s="2797"/>
      <c r="S312" s="2797"/>
      <c r="T312" s="2783"/>
      <c r="U312" s="376"/>
      <c r="V312" s="928" t="s">
        <v>47</v>
      </c>
      <c r="W312" s="890" t="s">
        <v>1145</v>
      </c>
      <c r="X312" s="840">
        <v>20</v>
      </c>
      <c r="Y312" s="627" t="s">
        <v>264</v>
      </c>
      <c r="Z312" s="800">
        <v>0.24</v>
      </c>
      <c r="AA312" s="800">
        <f>+X312*Z312</f>
        <v>4.8</v>
      </c>
      <c r="AB312" s="800">
        <f>+AA312*0.12+AA312</f>
        <v>5.3759999999999994</v>
      </c>
      <c r="AC312" s="683"/>
      <c r="AD312" s="627"/>
      <c r="AE312" s="627" t="s">
        <v>52</v>
      </c>
      <c r="AF312" s="627"/>
      <c r="AG312" s="2804"/>
    </row>
    <row r="313" spans="1:33" s="483" customFormat="1" ht="37.5" customHeight="1" x14ac:dyDescent="0.25">
      <c r="A313" s="2766"/>
      <c r="B313" s="2786"/>
      <c r="C313" s="2789"/>
      <c r="D313" s="2780"/>
      <c r="E313" s="2793"/>
      <c r="F313" s="2780"/>
      <c r="G313" s="2780"/>
      <c r="H313" s="2780"/>
      <c r="I313" s="2776"/>
      <c r="J313" s="2776"/>
      <c r="K313" s="2776"/>
      <c r="L313" s="2776"/>
      <c r="M313" s="2780"/>
      <c r="N313" s="2827"/>
      <c r="O313" s="2815"/>
      <c r="P313" s="2797"/>
      <c r="Q313" s="2797"/>
      <c r="R313" s="2797"/>
      <c r="S313" s="2797"/>
      <c r="T313" s="2783"/>
      <c r="U313" s="376"/>
      <c r="V313" s="928" t="s">
        <v>47</v>
      </c>
      <c r="W313" s="891" t="s">
        <v>1001</v>
      </c>
      <c r="X313" s="840">
        <v>10</v>
      </c>
      <c r="Y313" s="627" t="s">
        <v>682</v>
      </c>
      <c r="Z313" s="800">
        <v>1.24</v>
      </c>
      <c r="AA313" s="800">
        <f>+X313*Z313</f>
        <v>12.4</v>
      </c>
      <c r="AB313" s="800">
        <f>+AA313*0.12+AA313</f>
        <v>13.888</v>
      </c>
      <c r="AC313" s="683"/>
      <c r="AD313" s="627"/>
      <c r="AE313" s="627" t="s">
        <v>52</v>
      </c>
      <c r="AF313" s="627"/>
      <c r="AG313" s="2804"/>
    </row>
    <row r="314" spans="1:33" s="483" customFormat="1" ht="37.5" customHeight="1" x14ac:dyDescent="0.25">
      <c r="A314" s="2766"/>
      <c r="B314" s="2786"/>
      <c r="C314" s="2789"/>
      <c r="D314" s="2780"/>
      <c r="E314" s="2793"/>
      <c r="F314" s="2780"/>
      <c r="G314" s="2780"/>
      <c r="H314" s="2780"/>
      <c r="I314" s="2776"/>
      <c r="J314" s="2776"/>
      <c r="K314" s="2776"/>
      <c r="L314" s="2776"/>
      <c r="M314" s="2780"/>
      <c r="N314" s="2827"/>
      <c r="O314" s="2815"/>
      <c r="P314" s="2797"/>
      <c r="Q314" s="2797"/>
      <c r="R314" s="2797"/>
      <c r="S314" s="2797"/>
      <c r="T314" s="2783"/>
      <c r="U314" s="629"/>
      <c r="V314" s="928" t="s">
        <v>47</v>
      </c>
      <c r="W314" s="891" t="s">
        <v>316</v>
      </c>
      <c r="X314" s="840">
        <v>1</v>
      </c>
      <c r="Y314" s="627" t="s">
        <v>264</v>
      </c>
      <c r="Z314" s="800">
        <v>0.62</v>
      </c>
      <c r="AA314" s="800">
        <f>+X314*Z314</f>
        <v>0.62</v>
      </c>
      <c r="AB314" s="800">
        <f>+AA314*0.12+AA314</f>
        <v>0.69440000000000002</v>
      </c>
      <c r="AC314" s="683"/>
      <c r="AD314" s="627"/>
      <c r="AE314" s="627" t="s">
        <v>52</v>
      </c>
      <c r="AF314" s="627"/>
      <c r="AG314" s="2804"/>
    </row>
    <row r="315" spans="1:33" s="483" customFormat="1" ht="37.5" customHeight="1" x14ac:dyDescent="0.25">
      <c r="A315" s="2766"/>
      <c r="B315" s="2786"/>
      <c r="C315" s="2789"/>
      <c r="D315" s="2780"/>
      <c r="E315" s="2793"/>
      <c r="F315" s="2780"/>
      <c r="G315" s="2780"/>
      <c r="H315" s="2780"/>
      <c r="I315" s="2776"/>
      <c r="J315" s="2776"/>
      <c r="K315" s="2776"/>
      <c r="L315" s="2776"/>
      <c r="M315" s="2780"/>
      <c r="N315" s="2827"/>
      <c r="O315" s="2815"/>
      <c r="P315" s="2797"/>
      <c r="Q315" s="2797"/>
      <c r="R315" s="2797"/>
      <c r="S315" s="2797"/>
      <c r="T315" s="2783"/>
      <c r="U315" s="656"/>
      <c r="V315" s="929" t="s">
        <v>47</v>
      </c>
      <c r="W315" s="951" t="s">
        <v>717</v>
      </c>
      <c r="X315" s="841">
        <v>3</v>
      </c>
      <c r="Y315" s="639" t="s">
        <v>264</v>
      </c>
      <c r="Z315" s="801">
        <v>0.19</v>
      </c>
      <c r="AA315" s="801">
        <f>+X315*Z315</f>
        <v>0.57000000000000006</v>
      </c>
      <c r="AB315" s="801">
        <f>+AA315*0.12+AA315</f>
        <v>0.63840000000000008</v>
      </c>
      <c r="AC315" s="687"/>
      <c r="AD315" s="639"/>
      <c r="AE315" s="639" t="s">
        <v>52</v>
      </c>
      <c r="AF315" s="640"/>
      <c r="AG315" s="2804"/>
    </row>
    <row r="316" spans="1:33" s="483" customFormat="1" ht="74.25" customHeight="1" x14ac:dyDescent="0.25">
      <c r="A316" s="2766"/>
      <c r="B316" s="2806" t="s">
        <v>44</v>
      </c>
      <c r="C316" s="2807" t="s">
        <v>45</v>
      </c>
      <c r="D316" s="2791" t="s">
        <v>87</v>
      </c>
      <c r="E316" s="2808" t="s">
        <v>47</v>
      </c>
      <c r="F316" s="2791" t="s">
        <v>1089</v>
      </c>
      <c r="G316" s="2791" t="s">
        <v>234</v>
      </c>
      <c r="H316" s="2791" t="s">
        <v>1066</v>
      </c>
      <c r="I316" s="2882">
        <v>0</v>
      </c>
      <c r="J316" s="2882">
        <v>1</v>
      </c>
      <c r="K316" s="2996">
        <v>0</v>
      </c>
      <c r="L316" s="2996">
        <v>15</v>
      </c>
      <c r="M316" s="2997" t="s">
        <v>1220</v>
      </c>
      <c r="N316" s="2826" t="s">
        <v>1146</v>
      </c>
      <c r="O316" s="2814">
        <f>+AC316</f>
        <v>115.98</v>
      </c>
      <c r="P316" s="2796">
        <v>0</v>
      </c>
      <c r="Q316" s="2796">
        <v>0</v>
      </c>
      <c r="R316" s="2796">
        <v>0</v>
      </c>
      <c r="S316" s="2799">
        <f>+SUM(O316:Q318)</f>
        <v>115.98</v>
      </c>
      <c r="T316" s="2801" t="s">
        <v>727</v>
      </c>
      <c r="U316" s="381" t="s">
        <v>64</v>
      </c>
      <c r="V316" s="660"/>
      <c r="W316" s="869" t="s">
        <v>105</v>
      </c>
      <c r="X316" s="842"/>
      <c r="Y316" s="672"/>
      <c r="Z316" s="802"/>
      <c r="AA316" s="690"/>
      <c r="AB316" s="690"/>
      <c r="AC316" s="690">
        <f>SUM(AB317:AB318)</f>
        <v>115.98</v>
      </c>
      <c r="AD316" s="672"/>
      <c r="AE316" s="672"/>
      <c r="AF316" s="643"/>
      <c r="AG316" s="2803" t="s">
        <v>1221</v>
      </c>
    </row>
    <row r="317" spans="1:33" s="483" customFormat="1" ht="74.25" customHeight="1" x14ac:dyDescent="0.25">
      <c r="A317" s="2766"/>
      <c r="B317" s="2786"/>
      <c r="C317" s="2789"/>
      <c r="D317" s="2780"/>
      <c r="E317" s="2793"/>
      <c r="F317" s="2780"/>
      <c r="G317" s="2780"/>
      <c r="H317" s="2780"/>
      <c r="I317" s="2776"/>
      <c r="J317" s="2776"/>
      <c r="K317" s="2776"/>
      <c r="L317" s="2776"/>
      <c r="M317" s="2780"/>
      <c r="N317" s="2827"/>
      <c r="O317" s="2815"/>
      <c r="P317" s="2797"/>
      <c r="Q317" s="2797"/>
      <c r="R317" s="2797"/>
      <c r="S317" s="2797"/>
      <c r="T317" s="2783"/>
      <c r="U317" s="629"/>
      <c r="V317" s="928" t="s">
        <v>47</v>
      </c>
      <c r="W317" s="890" t="s">
        <v>715</v>
      </c>
      <c r="X317" s="840">
        <v>30</v>
      </c>
      <c r="Y317" s="627" t="s">
        <v>315</v>
      </c>
      <c r="Z317" s="800">
        <v>3.25</v>
      </c>
      <c r="AA317" s="800">
        <f>+X317*Z317</f>
        <v>97.5</v>
      </c>
      <c r="AB317" s="800">
        <f>AA317</f>
        <v>97.5</v>
      </c>
      <c r="AC317" s="683"/>
      <c r="AD317" s="627"/>
      <c r="AE317" s="627" t="s">
        <v>52</v>
      </c>
      <c r="AF317" s="628"/>
      <c r="AG317" s="2804"/>
    </row>
    <row r="318" spans="1:33" s="483" customFormat="1" ht="74.25" customHeight="1" x14ac:dyDescent="0.25">
      <c r="A318" s="2767"/>
      <c r="B318" s="2963"/>
      <c r="C318" s="2964"/>
      <c r="D318" s="2841"/>
      <c r="E318" s="2846"/>
      <c r="F318" s="2841"/>
      <c r="G318" s="2841"/>
      <c r="H318" s="2841"/>
      <c r="I318" s="2843"/>
      <c r="J318" s="2843"/>
      <c r="K318" s="2843"/>
      <c r="L318" s="2843"/>
      <c r="M318" s="2841"/>
      <c r="N318" s="2962"/>
      <c r="O318" s="2838"/>
      <c r="P318" s="2800"/>
      <c r="Q318" s="2800"/>
      <c r="R318" s="2800"/>
      <c r="S318" s="2800"/>
      <c r="T318" s="2802"/>
      <c r="U318" s="656"/>
      <c r="V318" s="930" t="s">
        <v>47</v>
      </c>
      <c r="W318" s="893" t="s">
        <v>716</v>
      </c>
      <c r="X318" s="934">
        <v>10</v>
      </c>
      <c r="Y318" s="674" t="s">
        <v>264</v>
      </c>
      <c r="Z318" s="805">
        <v>1.65</v>
      </c>
      <c r="AA318" s="805">
        <f>+X318*Z318</f>
        <v>16.5</v>
      </c>
      <c r="AB318" s="805">
        <f>+AA318*0.12+AA318</f>
        <v>18.48</v>
      </c>
      <c r="AC318" s="698"/>
      <c r="AD318" s="674"/>
      <c r="AE318" s="674" t="s">
        <v>52</v>
      </c>
      <c r="AF318" s="638"/>
      <c r="AG318" s="2854"/>
    </row>
    <row r="319" spans="1:33" s="483" customFormat="1" ht="65.25" customHeight="1" x14ac:dyDescent="0.25">
      <c r="A319" s="2765" t="s">
        <v>229</v>
      </c>
      <c r="B319" s="2993" t="s">
        <v>44</v>
      </c>
      <c r="C319" s="2845" t="s">
        <v>45</v>
      </c>
      <c r="D319" s="2811" t="s">
        <v>87</v>
      </c>
      <c r="E319" s="2835" t="s">
        <v>47</v>
      </c>
      <c r="F319" s="2811" t="s">
        <v>1090</v>
      </c>
      <c r="G319" s="2811" t="s">
        <v>238</v>
      </c>
      <c r="H319" s="2811" t="s">
        <v>1147</v>
      </c>
      <c r="I319" s="2850">
        <v>1</v>
      </c>
      <c r="J319" s="2850">
        <v>1</v>
      </c>
      <c r="K319" s="3001">
        <v>24</v>
      </c>
      <c r="L319" s="3001">
        <v>24</v>
      </c>
      <c r="M319" s="2811" t="s">
        <v>1246</v>
      </c>
      <c r="N319" s="3002" t="s">
        <v>1245</v>
      </c>
      <c r="O319" s="3003">
        <f>+AC319+AC322</f>
        <v>120.80319999999999</v>
      </c>
      <c r="P319" s="3000">
        <v>0</v>
      </c>
      <c r="Q319" s="3000">
        <v>0</v>
      </c>
      <c r="R319" s="3000">
        <v>0</v>
      </c>
      <c r="S319" s="2824">
        <f>+SUM(O319:Q323)</f>
        <v>120.80319999999999</v>
      </c>
      <c r="T319" s="2825" t="s">
        <v>728</v>
      </c>
      <c r="U319" s="380" t="s">
        <v>64</v>
      </c>
      <c r="V319" s="931"/>
      <c r="W319" s="869" t="s">
        <v>105</v>
      </c>
      <c r="X319" s="848"/>
      <c r="Y319" s="636"/>
      <c r="Z319" s="806"/>
      <c r="AA319" s="717"/>
      <c r="AB319" s="717"/>
      <c r="AC319" s="717">
        <f>SUM(AB320:AB321)</f>
        <v>98.22399999999999</v>
      </c>
      <c r="AD319" s="646"/>
      <c r="AE319" s="646"/>
      <c r="AF319" s="637"/>
      <c r="AG319" s="2853" t="s">
        <v>1249</v>
      </c>
    </row>
    <row r="320" spans="1:33" s="483" customFormat="1" ht="65.25" customHeight="1" x14ac:dyDescent="0.25">
      <c r="A320" s="2766"/>
      <c r="B320" s="2786"/>
      <c r="C320" s="2789"/>
      <c r="D320" s="2780"/>
      <c r="E320" s="2793"/>
      <c r="F320" s="2780"/>
      <c r="G320" s="2780"/>
      <c r="H320" s="2780"/>
      <c r="I320" s="2776"/>
      <c r="J320" s="2776"/>
      <c r="K320" s="2776"/>
      <c r="L320" s="2776"/>
      <c r="M320" s="2780"/>
      <c r="N320" s="2827"/>
      <c r="O320" s="2815"/>
      <c r="P320" s="2797"/>
      <c r="Q320" s="2797"/>
      <c r="R320" s="2797"/>
      <c r="S320" s="2797"/>
      <c r="T320" s="2783"/>
      <c r="U320" s="376"/>
      <c r="V320" s="928" t="s">
        <v>47</v>
      </c>
      <c r="W320" s="890" t="s">
        <v>718</v>
      </c>
      <c r="X320" s="843">
        <v>50</v>
      </c>
      <c r="Y320" s="245" t="s">
        <v>264</v>
      </c>
      <c r="Z320" s="324">
        <v>1.49</v>
      </c>
      <c r="AA320" s="800">
        <f>+X320*Z320</f>
        <v>74.5</v>
      </c>
      <c r="AB320" s="800">
        <f>+AA320*0.12+AA320</f>
        <v>83.44</v>
      </c>
      <c r="AC320" s="683"/>
      <c r="AD320" s="627"/>
      <c r="AE320" s="627" t="s">
        <v>52</v>
      </c>
      <c r="AF320" s="628"/>
      <c r="AG320" s="2804"/>
    </row>
    <row r="321" spans="1:33" s="483" customFormat="1" ht="65.25" customHeight="1" x14ac:dyDescent="0.25">
      <c r="A321" s="2766"/>
      <c r="B321" s="2786"/>
      <c r="C321" s="2789"/>
      <c r="D321" s="2780"/>
      <c r="E321" s="2793"/>
      <c r="F321" s="2780"/>
      <c r="G321" s="2780"/>
      <c r="H321" s="2780"/>
      <c r="I321" s="2776"/>
      <c r="J321" s="2776"/>
      <c r="K321" s="2776"/>
      <c r="L321" s="2776"/>
      <c r="M321" s="2780"/>
      <c r="N321" s="2827"/>
      <c r="O321" s="2815"/>
      <c r="P321" s="2797"/>
      <c r="Q321" s="2797"/>
      <c r="R321" s="2797"/>
      <c r="S321" s="2797"/>
      <c r="T321" s="2783"/>
      <c r="U321" s="376"/>
      <c r="V321" s="928" t="s">
        <v>47</v>
      </c>
      <c r="W321" s="890" t="s">
        <v>716</v>
      </c>
      <c r="X321" s="843">
        <v>8</v>
      </c>
      <c r="Y321" s="630" t="s">
        <v>264</v>
      </c>
      <c r="Z321" s="324">
        <v>1.65</v>
      </c>
      <c r="AA321" s="800">
        <f>+X321*Z321</f>
        <v>13.2</v>
      </c>
      <c r="AB321" s="800">
        <f>+AA321*0.12+AA321</f>
        <v>14.783999999999999</v>
      </c>
      <c r="AC321" s="683"/>
      <c r="AD321" s="627"/>
      <c r="AE321" s="627" t="s">
        <v>52</v>
      </c>
      <c r="AF321" s="628"/>
      <c r="AG321" s="2804"/>
    </row>
    <row r="322" spans="1:33" s="483" customFormat="1" ht="65.25" customHeight="1" x14ac:dyDescent="0.25">
      <c r="A322" s="2766"/>
      <c r="B322" s="2786"/>
      <c r="C322" s="2789"/>
      <c r="D322" s="2780"/>
      <c r="E322" s="2793"/>
      <c r="F322" s="2780"/>
      <c r="G322" s="2780"/>
      <c r="H322" s="2780"/>
      <c r="I322" s="2776"/>
      <c r="J322" s="2776"/>
      <c r="K322" s="2776"/>
      <c r="L322" s="2776"/>
      <c r="M322" s="2780"/>
      <c r="N322" s="2827"/>
      <c r="O322" s="2815"/>
      <c r="P322" s="2797"/>
      <c r="Q322" s="2797"/>
      <c r="R322" s="2797"/>
      <c r="S322" s="2797"/>
      <c r="T322" s="2783"/>
      <c r="U322" s="376" t="s">
        <v>65</v>
      </c>
      <c r="V322" s="928"/>
      <c r="W322" s="869" t="s">
        <v>66</v>
      </c>
      <c r="X322" s="843"/>
      <c r="Y322" s="630"/>
      <c r="Z322" s="324"/>
      <c r="AA322" s="683"/>
      <c r="AB322" s="683"/>
      <c r="AC322" s="683">
        <f>SUM(AB323)</f>
        <v>22.5792</v>
      </c>
      <c r="AD322" s="627"/>
      <c r="AE322" s="627"/>
      <c r="AF322" s="628"/>
      <c r="AG322" s="2804"/>
    </row>
    <row r="323" spans="1:33" s="483" customFormat="1" ht="65.25" customHeight="1" x14ac:dyDescent="0.25">
      <c r="A323" s="2766"/>
      <c r="B323" s="2963"/>
      <c r="C323" s="2790"/>
      <c r="D323" s="2781"/>
      <c r="E323" s="2794"/>
      <c r="F323" s="2781"/>
      <c r="G323" s="2781"/>
      <c r="H323" s="2781"/>
      <c r="I323" s="2810"/>
      <c r="J323" s="2810"/>
      <c r="K323" s="2810"/>
      <c r="L323" s="2810"/>
      <c r="M323" s="2781"/>
      <c r="N323" s="2828"/>
      <c r="O323" s="2816"/>
      <c r="P323" s="2798"/>
      <c r="Q323" s="2798"/>
      <c r="R323" s="2798"/>
      <c r="S323" s="2797"/>
      <c r="T323" s="2783"/>
      <c r="U323" s="937"/>
      <c r="V323" s="929" t="s">
        <v>47</v>
      </c>
      <c r="W323" s="892" t="s">
        <v>1148</v>
      </c>
      <c r="X323" s="844">
        <v>2</v>
      </c>
      <c r="Y323" s="651" t="s">
        <v>264</v>
      </c>
      <c r="Z323" s="803">
        <v>10.08</v>
      </c>
      <c r="AA323" s="801">
        <f>+X323*Z323</f>
        <v>20.16</v>
      </c>
      <c r="AB323" s="801">
        <f>+AA323*0.12+AA323</f>
        <v>22.5792</v>
      </c>
      <c r="AC323" s="687"/>
      <c r="AD323" s="639"/>
      <c r="AE323" s="639" t="s">
        <v>52</v>
      </c>
      <c r="AF323" s="640"/>
      <c r="AG323" s="2805"/>
    </row>
    <row r="324" spans="1:33" s="483" customFormat="1" ht="38.25" customHeight="1" x14ac:dyDescent="0.25">
      <c r="A324" s="2766"/>
      <c r="B324" s="2786" t="s">
        <v>44</v>
      </c>
      <c r="C324" s="2807" t="s">
        <v>45</v>
      </c>
      <c r="D324" s="2791" t="s">
        <v>87</v>
      </c>
      <c r="E324" s="2808" t="s">
        <v>47</v>
      </c>
      <c r="F324" s="2791" t="s">
        <v>1091</v>
      </c>
      <c r="G324" s="2791" t="s">
        <v>431</v>
      </c>
      <c r="H324" s="2791" t="s">
        <v>1149</v>
      </c>
      <c r="I324" s="2882">
        <v>1</v>
      </c>
      <c r="J324" s="2882">
        <v>2</v>
      </c>
      <c r="K324" s="2996">
        <v>3</v>
      </c>
      <c r="L324" s="2996">
        <v>3</v>
      </c>
      <c r="M324" s="2791" t="s">
        <v>1222</v>
      </c>
      <c r="N324" s="2826" t="s">
        <v>1250</v>
      </c>
      <c r="O324" s="2869">
        <f>+AC324+AC328</f>
        <v>108.7744</v>
      </c>
      <c r="P324" s="2867">
        <v>0</v>
      </c>
      <c r="Q324" s="2867">
        <v>0</v>
      </c>
      <c r="R324" s="2867">
        <v>0</v>
      </c>
      <c r="S324" s="3006">
        <f>+O324</f>
        <v>108.7744</v>
      </c>
      <c r="T324" s="3009" t="s">
        <v>729</v>
      </c>
      <c r="U324" s="380" t="s">
        <v>65</v>
      </c>
      <c r="V324" s="660"/>
      <c r="W324" s="870" t="s">
        <v>66</v>
      </c>
      <c r="X324" s="845"/>
      <c r="Y324" s="642"/>
      <c r="Z324" s="804"/>
      <c r="AA324" s="690"/>
      <c r="AB324" s="690"/>
      <c r="AC324" s="690">
        <f>SUM(AB325:AB327)</f>
        <v>45.1584</v>
      </c>
      <c r="AD324" s="672"/>
      <c r="AE324" s="672"/>
      <c r="AF324" s="643"/>
      <c r="AG324" s="2803" t="s">
        <v>1244</v>
      </c>
    </row>
    <row r="325" spans="1:33" s="483" customFormat="1" ht="38.25" customHeight="1" x14ac:dyDescent="0.25">
      <c r="A325" s="2766"/>
      <c r="B325" s="2786"/>
      <c r="C325" s="2789"/>
      <c r="D325" s="2780"/>
      <c r="E325" s="2793"/>
      <c r="F325" s="2780"/>
      <c r="G325" s="2780"/>
      <c r="H325" s="2780"/>
      <c r="I325" s="2776"/>
      <c r="J325" s="2776"/>
      <c r="K325" s="2776"/>
      <c r="L325" s="2776"/>
      <c r="M325" s="2780"/>
      <c r="N325" s="2827"/>
      <c r="O325" s="2870"/>
      <c r="P325" s="2868"/>
      <c r="Q325" s="2868"/>
      <c r="R325" s="2868"/>
      <c r="S325" s="3007"/>
      <c r="T325" s="2999"/>
      <c r="U325" s="376"/>
      <c r="V325" s="654" t="s">
        <v>47</v>
      </c>
      <c r="W325" s="888" t="s">
        <v>687</v>
      </c>
      <c r="X325" s="846">
        <v>2</v>
      </c>
      <c r="Y325" s="654" t="s">
        <v>264</v>
      </c>
      <c r="Z325" s="796">
        <v>10.08</v>
      </c>
      <c r="AA325" s="753">
        <f>+X325*Z325</f>
        <v>20.16</v>
      </c>
      <c r="AB325" s="753">
        <f>+AA325*0.12+AA325</f>
        <v>22.5792</v>
      </c>
      <c r="AC325" s="683"/>
      <c r="AD325" s="627"/>
      <c r="AE325" s="627" t="s">
        <v>52</v>
      </c>
      <c r="AF325" s="628"/>
      <c r="AG325" s="2804"/>
    </row>
    <row r="326" spans="1:33" s="483" customFormat="1" ht="38.25" customHeight="1" x14ac:dyDescent="0.25">
      <c r="A326" s="2766"/>
      <c r="B326" s="2786"/>
      <c r="C326" s="2789"/>
      <c r="D326" s="2780"/>
      <c r="E326" s="2793"/>
      <c r="F326" s="2780"/>
      <c r="G326" s="2780"/>
      <c r="H326" s="2780"/>
      <c r="I326" s="2776"/>
      <c r="J326" s="2776"/>
      <c r="K326" s="2776"/>
      <c r="L326" s="2776"/>
      <c r="M326" s="2780"/>
      <c r="N326" s="2827"/>
      <c r="O326" s="2870"/>
      <c r="P326" s="2868"/>
      <c r="Q326" s="2868"/>
      <c r="R326" s="2868"/>
      <c r="S326" s="3007"/>
      <c r="T326" s="2999"/>
      <c r="U326" s="376"/>
      <c r="V326" s="654" t="s">
        <v>47</v>
      </c>
      <c r="W326" s="888" t="s">
        <v>688</v>
      </c>
      <c r="X326" s="846">
        <v>1</v>
      </c>
      <c r="Y326" s="654" t="s">
        <v>264</v>
      </c>
      <c r="Z326" s="796">
        <v>10.08</v>
      </c>
      <c r="AA326" s="753">
        <f>+X326*Z326</f>
        <v>10.08</v>
      </c>
      <c r="AB326" s="753">
        <f>+AA326*0.12+AA326</f>
        <v>11.2896</v>
      </c>
      <c r="AC326" s="683"/>
      <c r="AD326" s="673"/>
      <c r="AE326" s="673" t="s">
        <v>52</v>
      </c>
      <c r="AF326" s="368"/>
      <c r="AG326" s="2804"/>
    </row>
    <row r="327" spans="1:33" s="483" customFormat="1" ht="38.25" customHeight="1" x14ac:dyDescent="0.25">
      <c r="A327" s="2766"/>
      <c r="B327" s="2786"/>
      <c r="C327" s="2789"/>
      <c r="D327" s="2780"/>
      <c r="E327" s="2793"/>
      <c r="F327" s="2780"/>
      <c r="G327" s="2780"/>
      <c r="H327" s="2780"/>
      <c r="I327" s="2776"/>
      <c r="J327" s="2776"/>
      <c r="K327" s="2776"/>
      <c r="L327" s="2776"/>
      <c r="M327" s="2780"/>
      <c r="N327" s="2827"/>
      <c r="O327" s="2870"/>
      <c r="P327" s="2868"/>
      <c r="Q327" s="2868"/>
      <c r="R327" s="2868"/>
      <c r="S327" s="3007"/>
      <c r="T327" s="2999"/>
      <c r="U327" s="376"/>
      <c r="V327" s="654" t="s">
        <v>47</v>
      </c>
      <c r="W327" s="888" t="s">
        <v>689</v>
      </c>
      <c r="X327" s="846">
        <v>1</v>
      </c>
      <c r="Y327" s="654" t="s">
        <v>264</v>
      </c>
      <c r="Z327" s="796">
        <v>10.08</v>
      </c>
      <c r="AA327" s="753">
        <f>+X327*Z327</f>
        <v>10.08</v>
      </c>
      <c r="AB327" s="753">
        <f>+AA327*0.12+AA327</f>
        <v>11.2896</v>
      </c>
      <c r="AC327" s="683"/>
      <c r="AD327" s="673"/>
      <c r="AE327" s="673" t="s">
        <v>52</v>
      </c>
      <c r="AF327" s="368"/>
      <c r="AG327" s="2804"/>
    </row>
    <row r="328" spans="1:33" s="483" customFormat="1" ht="38.25" customHeight="1" x14ac:dyDescent="0.25">
      <c r="A328" s="2766"/>
      <c r="B328" s="2786"/>
      <c r="C328" s="2789"/>
      <c r="D328" s="2780"/>
      <c r="E328" s="2793"/>
      <c r="F328" s="2780"/>
      <c r="G328" s="2780"/>
      <c r="H328" s="2780"/>
      <c r="I328" s="2776"/>
      <c r="J328" s="2776"/>
      <c r="K328" s="2776"/>
      <c r="L328" s="2776"/>
      <c r="M328" s="2780"/>
      <c r="N328" s="2827"/>
      <c r="O328" s="2870"/>
      <c r="P328" s="2868"/>
      <c r="Q328" s="2868"/>
      <c r="R328" s="2868"/>
      <c r="S328" s="3007"/>
      <c r="T328" s="2999"/>
      <c r="U328" s="376" t="s">
        <v>64</v>
      </c>
      <c r="V328" s="928"/>
      <c r="W328" s="869" t="s">
        <v>105</v>
      </c>
      <c r="X328" s="843"/>
      <c r="Y328" s="630"/>
      <c r="Z328" s="324"/>
      <c r="AA328" s="683"/>
      <c r="AB328" s="683"/>
      <c r="AC328" s="683">
        <f>SUM(AB329)</f>
        <v>63.616</v>
      </c>
      <c r="AD328" s="627"/>
      <c r="AE328" s="627"/>
      <c r="AF328" s="628"/>
      <c r="AG328" s="2804"/>
    </row>
    <row r="329" spans="1:33" s="483" customFormat="1" ht="38.25" customHeight="1" x14ac:dyDescent="0.25">
      <c r="A329" s="2766"/>
      <c r="B329" s="2817"/>
      <c r="C329" s="2790"/>
      <c r="D329" s="2781"/>
      <c r="E329" s="2794"/>
      <c r="F329" s="2781"/>
      <c r="G329" s="2781"/>
      <c r="H329" s="2781"/>
      <c r="I329" s="2810"/>
      <c r="J329" s="2810"/>
      <c r="K329" s="2810"/>
      <c r="L329" s="2810"/>
      <c r="M329" s="2781"/>
      <c r="N329" s="2828"/>
      <c r="O329" s="3011"/>
      <c r="P329" s="2995"/>
      <c r="Q329" s="2995"/>
      <c r="R329" s="2995"/>
      <c r="S329" s="3008"/>
      <c r="T329" s="3010"/>
      <c r="U329" s="937"/>
      <c r="V329" s="930" t="s">
        <v>47</v>
      </c>
      <c r="W329" s="893" t="s">
        <v>719</v>
      </c>
      <c r="X329" s="847">
        <v>80</v>
      </c>
      <c r="Y329" s="645" t="s">
        <v>973</v>
      </c>
      <c r="Z329" s="329">
        <v>0.71</v>
      </c>
      <c r="AA329" s="805">
        <f>+X329*Z329</f>
        <v>56.8</v>
      </c>
      <c r="AB329" s="805">
        <f>+AA329*0.12+AA329</f>
        <v>63.616</v>
      </c>
      <c r="AC329" s="698"/>
      <c r="AD329" s="674"/>
      <c r="AE329" s="674" t="s">
        <v>52</v>
      </c>
      <c r="AF329" s="638"/>
      <c r="AG329" s="2805"/>
    </row>
    <row r="330" spans="1:33" s="483" customFormat="1" ht="33.75" customHeight="1" x14ac:dyDescent="0.25">
      <c r="A330" s="2766"/>
      <c r="B330" s="2806" t="s">
        <v>44</v>
      </c>
      <c r="C330" s="2807" t="s">
        <v>45</v>
      </c>
      <c r="D330" s="2791" t="s">
        <v>87</v>
      </c>
      <c r="E330" s="2808" t="s">
        <v>47</v>
      </c>
      <c r="F330" s="2791" t="s">
        <v>1092</v>
      </c>
      <c r="G330" s="2791" t="s">
        <v>240</v>
      </c>
      <c r="H330" s="2791" t="s">
        <v>1150</v>
      </c>
      <c r="I330" s="2818">
        <v>1</v>
      </c>
      <c r="J330" s="2818">
        <v>3</v>
      </c>
      <c r="K330" s="2809">
        <v>3</v>
      </c>
      <c r="L330" s="2809">
        <v>24</v>
      </c>
      <c r="M330" s="2791" t="s">
        <v>1151</v>
      </c>
      <c r="N330" s="2826" t="s">
        <v>1028</v>
      </c>
      <c r="O330" s="2829">
        <f>+AC330</f>
        <v>228.32079999999999</v>
      </c>
      <c r="P330" s="2830">
        <v>0</v>
      </c>
      <c r="Q330" s="2830">
        <v>0</v>
      </c>
      <c r="R330" s="2830">
        <v>0</v>
      </c>
      <c r="S330" s="3004">
        <f>+SUM(O330:Q338)</f>
        <v>228.32079999999999</v>
      </c>
      <c r="T330" s="2998" t="s">
        <v>730</v>
      </c>
      <c r="U330" s="380" t="s">
        <v>64</v>
      </c>
      <c r="V330" s="931"/>
      <c r="W330" s="869" t="s">
        <v>105</v>
      </c>
      <c r="X330" s="848"/>
      <c r="Y330" s="636"/>
      <c r="Z330" s="806"/>
      <c r="AA330" s="717"/>
      <c r="AB330" s="717"/>
      <c r="AC330" s="717">
        <f>SUM(AB331:AB338)</f>
        <v>228.32079999999999</v>
      </c>
      <c r="AD330" s="636"/>
      <c r="AE330" s="637"/>
      <c r="AF330" s="637"/>
      <c r="AG330" s="2803" t="s">
        <v>1223</v>
      </c>
    </row>
    <row r="331" spans="1:33" s="483" customFormat="1" ht="33.75" customHeight="1" x14ac:dyDescent="0.25">
      <c r="A331" s="2767"/>
      <c r="B331" s="2786"/>
      <c r="C331" s="2789"/>
      <c r="D331" s="2780"/>
      <c r="E331" s="2793"/>
      <c r="F331" s="2780"/>
      <c r="G331" s="2780"/>
      <c r="H331" s="2780"/>
      <c r="I331" s="2776"/>
      <c r="J331" s="2776"/>
      <c r="K331" s="2776"/>
      <c r="L331" s="2776"/>
      <c r="M331" s="2780"/>
      <c r="N331" s="2827"/>
      <c r="O331" s="2815"/>
      <c r="P331" s="2797"/>
      <c r="Q331" s="2797"/>
      <c r="R331" s="2797"/>
      <c r="S331" s="3005"/>
      <c r="T331" s="2999"/>
      <c r="U331" s="376"/>
      <c r="V331" s="928" t="s">
        <v>47</v>
      </c>
      <c r="W331" s="890" t="s">
        <v>317</v>
      </c>
      <c r="X331" s="843">
        <v>435</v>
      </c>
      <c r="Y331" s="630" t="s">
        <v>264</v>
      </c>
      <c r="Z331" s="324">
        <v>0.37</v>
      </c>
      <c r="AA331" s="800">
        <f t="shared" ref="AA331:AA338" si="14">+X331*Z331</f>
        <v>160.94999999999999</v>
      </c>
      <c r="AB331" s="800">
        <f>+AA331*0.12+AA331</f>
        <v>180.26399999999998</v>
      </c>
      <c r="AC331" s="691"/>
      <c r="AD331" s="630"/>
      <c r="AE331" s="628" t="s">
        <v>52</v>
      </c>
      <c r="AF331" s="628"/>
      <c r="AG331" s="2804"/>
    </row>
    <row r="332" spans="1:33" s="483" customFormat="1" ht="33.75" customHeight="1" x14ac:dyDescent="0.25">
      <c r="A332" s="2768" t="s">
        <v>229</v>
      </c>
      <c r="B332" s="2786"/>
      <c r="C332" s="2789"/>
      <c r="D332" s="2780"/>
      <c r="E332" s="2793"/>
      <c r="F332" s="2780"/>
      <c r="G332" s="2780"/>
      <c r="H332" s="2780"/>
      <c r="I332" s="2776"/>
      <c r="J332" s="2776"/>
      <c r="K332" s="2776"/>
      <c r="L332" s="2776"/>
      <c r="M332" s="2780"/>
      <c r="N332" s="2827"/>
      <c r="O332" s="2815"/>
      <c r="P332" s="2797"/>
      <c r="Q332" s="2797"/>
      <c r="R332" s="2797"/>
      <c r="S332" s="3005"/>
      <c r="T332" s="2999"/>
      <c r="U332" s="376"/>
      <c r="V332" s="928" t="s">
        <v>47</v>
      </c>
      <c r="W332" s="890" t="s">
        <v>715</v>
      </c>
      <c r="X332" s="843">
        <v>10</v>
      </c>
      <c r="Y332" s="630" t="s">
        <v>315</v>
      </c>
      <c r="Z332" s="324">
        <v>3.25</v>
      </c>
      <c r="AA332" s="800">
        <f t="shared" si="14"/>
        <v>32.5</v>
      </c>
      <c r="AB332" s="800">
        <f>AA332</f>
        <v>32.5</v>
      </c>
      <c r="AC332" s="691"/>
      <c r="AD332" s="630"/>
      <c r="AE332" s="628" t="s">
        <v>52</v>
      </c>
      <c r="AF332" s="628"/>
      <c r="AG332" s="2804"/>
    </row>
    <row r="333" spans="1:33" s="483" customFormat="1" ht="33.75" customHeight="1" x14ac:dyDescent="0.25">
      <c r="A333" s="2769"/>
      <c r="B333" s="2786"/>
      <c r="C333" s="2789"/>
      <c r="D333" s="2780"/>
      <c r="E333" s="2793"/>
      <c r="F333" s="2780"/>
      <c r="G333" s="2780"/>
      <c r="H333" s="2780"/>
      <c r="I333" s="2776"/>
      <c r="J333" s="2776"/>
      <c r="K333" s="2776"/>
      <c r="L333" s="2776"/>
      <c r="M333" s="2780"/>
      <c r="N333" s="2827"/>
      <c r="O333" s="2815"/>
      <c r="P333" s="2797"/>
      <c r="Q333" s="2797"/>
      <c r="R333" s="2797"/>
      <c r="S333" s="3005"/>
      <c r="T333" s="2999"/>
      <c r="U333" s="376"/>
      <c r="V333" s="928" t="s">
        <v>47</v>
      </c>
      <c r="W333" s="890" t="s">
        <v>720</v>
      </c>
      <c r="X333" s="843">
        <v>10</v>
      </c>
      <c r="Y333" s="630" t="s">
        <v>331</v>
      </c>
      <c r="Z333" s="324">
        <v>0.26</v>
      </c>
      <c r="AA333" s="800">
        <f t="shared" si="14"/>
        <v>2.6</v>
      </c>
      <c r="AB333" s="800">
        <f t="shared" ref="AB333:AB338" si="15">+AA333*0.12+AA333</f>
        <v>2.9119999999999999</v>
      </c>
      <c r="AC333" s="691"/>
      <c r="AD333" s="630"/>
      <c r="AE333" s="628" t="s">
        <v>52</v>
      </c>
      <c r="AF333" s="628"/>
      <c r="AG333" s="2804"/>
    </row>
    <row r="334" spans="1:33" s="483" customFormat="1" ht="33.75" customHeight="1" x14ac:dyDescent="0.25">
      <c r="A334" s="2769"/>
      <c r="B334" s="2786"/>
      <c r="C334" s="2789"/>
      <c r="D334" s="2780"/>
      <c r="E334" s="2793"/>
      <c r="F334" s="2780"/>
      <c r="G334" s="2780"/>
      <c r="H334" s="2780"/>
      <c r="I334" s="2776"/>
      <c r="J334" s="2776"/>
      <c r="K334" s="2776"/>
      <c r="L334" s="2776"/>
      <c r="M334" s="2780"/>
      <c r="N334" s="2827"/>
      <c r="O334" s="2815"/>
      <c r="P334" s="2797"/>
      <c r="Q334" s="2797"/>
      <c r="R334" s="2797"/>
      <c r="S334" s="3005"/>
      <c r="T334" s="2999"/>
      <c r="U334" s="376"/>
      <c r="V334" s="928" t="s">
        <v>47</v>
      </c>
      <c r="W334" s="890" t="s">
        <v>676</v>
      </c>
      <c r="X334" s="843">
        <v>3</v>
      </c>
      <c r="Y334" s="651" t="s">
        <v>264</v>
      </c>
      <c r="Z334" s="324">
        <v>0.61</v>
      </c>
      <c r="AA334" s="800">
        <f t="shared" si="14"/>
        <v>1.83</v>
      </c>
      <c r="AB334" s="800">
        <f t="shared" si="15"/>
        <v>2.0495999999999999</v>
      </c>
      <c r="AC334" s="691"/>
      <c r="AD334" s="630"/>
      <c r="AE334" s="628" t="s">
        <v>52</v>
      </c>
      <c r="AF334" s="628"/>
      <c r="AG334" s="2804"/>
    </row>
    <row r="335" spans="1:33" s="483" customFormat="1" ht="33.75" customHeight="1" x14ac:dyDescent="0.25">
      <c r="A335" s="2769"/>
      <c r="B335" s="2786"/>
      <c r="C335" s="2789"/>
      <c r="D335" s="2780"/>
      <c r="E335" s="2793"/>
      <c r="F335" s="2780"/>
      <c r="G335" s="2780"/>
      <c r="H335" s="2780"/>
      <c r="I335" s="2776"/>
      <c r="J335" s="2776"/>
      <c r="K335" s="2776"/>
      <c r="L335" s="2776"/>
      <c r="M335" s="2780"/>
      <c r="N335" s="2827"/>
      <c r="O335" s="2815"/>
      <c r="P335" s="2797"/>
      <c r="Q335" s="2797"/>
      <c r="R335" s="2797"/>
      <c r="S335" s="3005"/>
      <c r="T335" s="2999"/>
      <c r="U335" s="376"/>
      <c r="V335" s="928" t="s">
        <v>47</v>
      </c>
      <c r="W335" s="890" t="s">
        <v>974</v>
      </c>
      <c r="X335" s="843">
        <v>2</v>
      </c>
      <c r="Y335" s="651" t="s">
        <v>264</v>
      </c>
      <c r="Z335" s="324">
        <v>1.1000000000000001</v>
      </c>
      <c r="AA335" s="800">
        <f t="shared" si="14"/>
        <v>2.2000000000000002</v>
      </c>
      <c r="AB335" s="800">
        <f t="shared" si="15"/>
        <v>2.4640000000000004</v>
      </c>
      <c r="AC335" s="691"/>
      <c r="AD335" s="630"/>
      <c r="AE335" s="628" t="s">
        <v>52</v>
      </c>
      <c r="AF335" s="628"/>
      <c r="AG335" s="2804"/>
    </row>
    <row r="336" spans="1:33" s="483" customFormat="1" ht="33.75" customHeight="1" x14ac:dyDescent="0.25">
      <c r="A336" s="2769"/>
      <c r="B336" s="2786"/>
      <c r="C336" s="2789"/>
      <c r="D336" s="2780"/>
      <c r="E336" s="2793"/>
      <c r="F336" s="2780"/>
      <c r="G336" s="2780"/>
      <c r="H336" s="2780"/>
      <c r="I336" s="2776"/>
      <c r="J336" s="2776"/>
      <c r="K336" s="2776"/>
      <c r="L336" s="2776"/>
      <c r="M336" s="2780"/>
      <c r="N336" s="2827"/>
      <c r="O336" s="2815"/>
      <c r="P336" s="2797"/>
      <c r="Q336" s="2797"/>
      <c r="R336" s="2797"/>
      <c r="S336" s="3005"/>
      <c r="T336" s="2999"/>
      <c r="U336" s="376"/>
      <c r="V336" s="928" t="s">
        <v>47</v>
      </c>
      <c r="W336" s="890" t="s">
        <v>293</v>
      </c>
      <c r="X336" s="843">
        <v>1</v>
      </c>
      <c r="Y336" s="651" t="s">
        <v>264</v>
      </c>
      <c r="Z336" s="324">
        <v>6.18</v>
      </c>
      <c r="AA336" s="800">
        <f t="shared" si="14"/>
        <v>6.18</v>
      </c>
      <c r="AB336" s="800">
        <f t="shared" si="15"/>
        <v>6.9215999999999998</v>
      </c>
      <c r="AC336" s="691"/>
      <c r="AD336" s="630"/>
      <c r="AE336" s="628" t="s">
        <v>52</v>
      </c>
      <c r="AF336" s="628"/>
      <c r="AG336" s="2804"/>
    </row>
    <row r="337" spans="1:33" s="483" customFormat="1" ht="33.75" customHeight="1" x14ac:dyDescent="0.25">
      <c r="A337" s="2769"/>
      <c r="B337" s="2786"/>
      <c r="C337" s="2789"/>
      <c r="D337" s="2780"/>
      <c r="E337" s="2793"/>
      <c r="F337" s="2780"/>
      <c r="G337" s="2780"/>
      <c r="H337" s="2780"/>
      <c r="I337" s="2776"/>
      <c r="J337" s="2776"/>
      <c r="K337" s="2776"/>
      <c r="L337" s="2776"/>
      <c r="M337" s="2780"/>
      <c r="N337" s="2827"/>
      <c r="O337" s="2815"/>
      <c r="P337" s="2797"/>
      <c r="Q337" s="2797"/>
      <c r="R337" s="2797"/>
      <c r="S337" s="3005"/>
      <c r="T337" s="2999"/>
      <c r="U337" s="376"/>
      <c r="V337" s="928" t="s">
        <v>47</v>
      </c>
      <c r="W337" s="890" t="s">
        <v>721</v>
      </c>
      <c r="X337" s="843">
        <v>10</v>
      </c>
      <c r="Y337" s="651" t="s">
        <v>264</v>
      </c>
      <c r="Z337" s="324">
        <v>0.04</v>
      </c>
      <c r="AA337" s="800">
        <f t="shared" si="14"/>
        <v>0.4</v>
      </c>
      <c r="AB337" s="800">
        <f t="shared" si="15"/>
        <v>0.44800000000000001</v>
      </c>
      <c r="AC337" s="691"/>
      <c r="AD337" s="630"/>
      <c r="AE337" s="628" t="s">
        <v>52</v>
      </c>
      <c r="AF337" s="628"/>
      <c r="AG337" s="2804"/>
    </row>
    <row r="338" spans="1:33" s="483" customFormat="1" ht="33.75" customHeight="1" x14ac:dyDescent="0.25">
      <c r="A338" s="2769"/>
      <c r="B338" s="2786"/>
      <c r="C338" s="2789"/>
      <c r="D338" s="2780"/>
      <c r="E338" s="2793"/>
      <c r="F338" s="2780"/>
      <c r="G338" s="2780"/>
      <c r="H338" s="2780"/>
      <c r="I338" s="2776"/>
      <c r="J338" s="2776"/>
      <c r="K338" s="2776"/>
      <c r="L338" s="2776"/>
      <c r="M338" s="2780"/>
      <c r="N338" s="2827"/>
      <c r="O338" s="2815"/>
      <c r="P338" s="2797"/>
      <c r="Q338" s="2797"/>
      <c r="R338" s="2797"/>
      <c r="S338" s="3005"/>
      <c r="T338" s="2999"/>
      <c r="U338" s="938"/>
      <c r="V338" s="929" t="s">
        <v>47</v>
      </c>
      <c r="W338" s="893" t="s">
        <v>152</v>
      </c>
      <c r="X338" s="844">
        <v>2</v>
      </c>
      <c r="Y338" s="651" t="s">
        <v>264</v>
      </c>
      <c r="Z338" s="803">
        <v>0.34</v>
      </c>
      <c r="AA338" s="801">
        <f t="shared" si="14"/>
        <v>0.68</v>
      </c>
      <c r="AB338" s="801">
        <f t="shared" si="15"/>
        <v>0.76160000000000005</v>
      </c>
      <c r="AC338" s="697"/>
      <c r="AD338" s="651"/>
      <c r="AE338" s="640" t="s">
        <v>52</v>
      </c>
      <c r="AF338" s="640"/>
      <c r="AG338" s="2854"/>
    </row>
    <row r="339" spans="1:33" s="483" customFormat="1" ht="24" customHeight="1" x14ac:dyDescent="0.25">
      <c r="A339" s="2769"/>
      <c r="B339" s="2806" t="s">
        <v>44</v>
      </c>
      <c r="C339" s="2807" t="s">
        <v>45</v>
      </c>
      <c r="D339" s="2791" t="s">
        <v>87</v>
      </c>
      <c r="E339" s="2808" t="s">
        <v>47</v>
      </c>
      <c r="F339" s="2791" t="s">
        <v>1093</v>
      </c>
      <c r="G339" s="2791" t="s">
        <v>96</v>
      </c>
      <c r="H339" s="2791" t="s">
        <v>1067</v>
      </c>
      <c r="I339" s="2818">
        <v>1</v>
      </c>
      <c r="J339" s="2818">
        <v>1</v>
      </c>
      <c r="K339" s="2809">
        <v>4</v>
      </c>
      <c r="L339" s="2809">
        <v>4</v>
      </c>
      <c r="M339" s="2791" t="s">
        <v>1161</v>
      </c>
      <c r="N339" s="2826" t="s">
        <v>366</v>
      </c>
      <c r="O339" s="2829">
        <f>+AC339</f>
        <v>74.15504</v>
      </c>
      <c r="P339" s="2830">
        <v>0</v>
      </c>
      <c r="Q339" s="2830">
        <v>0</v>
      </c>
      <c r="R339" s="2830">
        <v>0</v>
      </c>
      <c r="S339" s="3012">
        <f>+SUM(O339:Q342)</f>
        <v>74.15504</v>
      </c>
      <c r="T339" s="3009" t="s">
        <v>1095</v>
      </c>
      <c r="U339" s="939" t="s">
        <v>64</v>
      </c>
      <c r="V339" s="932"/>
      <c r="W339" s="869" t="s">
        <v>105</v>
      </c>
      <c r="X339" s="845"/>
      <c r="Y339" s="642"/>
      <c r="Z339" s="804"/>
      <c r="AA339" s="690"/>
      <c r="AB339" s="690"/>
      <c r="AC339" s="690">
        <f>SUM(AB340:AB342)</f>
        <v>74.15504</v>
      </c>
      <c r="AD339" s="642"/>
      <c r="AE339" s="643"/>
      <c r="AF339" s="643"/>
      <c r="AG339" s="2853"/>
    </row>
    <row r="340" spans="1:33" s="483" customFormat="1" ht="24" customHeight="1" x14ac:dyDescent="0.25">
      <c r="A340" s="2769"/>
      <c r="B340" s="2786"/>
      <c r="C340" s="2789"/>
      <c r="D340" s="2780"/>
      <c r="E340" s="2793"/>
      <c r="F340" s="2780"/>
      <c r="G340" s="2780"/>
      <c r="H340" s="2780"/>
      <c r="I340" s="2776"/>
      <c r="J340" s="2776"/>
      <c r="K340" s="2776"/>
      <c r="L340" s="2776"/>
      <c r="M340" s="2780"/>
      <c r="N340" s="2827"/>
      <c r="O340" s="2815"/>
      <c r="P340" s="2797"/>
      <c r="Q340" s="2797"/>
      <c r="R340" s="2797"/>
      <c r="S340" s="3005"/>
      <c r="T340" s="2999"/>
      <c r="U340" s="940"/>
      <c r="V340" s="928" t="s">
        <v>47</v>
      </c>
      <c r="W340" s="890" t="s">
        <v>715</v>
      </c>
      <c r="X340" s="843">
        <v>10</v>
      </c>
      <c r="Y340" s="630" t="s">
        <v>315</v>
      </c>
      <c r="Z340" s="324">
        <v>3.25</v>
      </c>
      <c r="AA340" s="800">
        <f>+X340*Z340</f>
        <v>32.5</v>
      </c>
      <c r="AB340" s="800">
        <f>AA340</f>
        <v>32.5</v>
      </c>
      <c r="AC340" s="691"/>
      <c r="AD340" s="630"/>
      <c r="AE340" s="628" t="s">
        <v>52</v>
      </c>
      <c r="AF340" s="628"/>
      <c r="AG340" s="2804"/>
    </row>
    <row r="341" spans="1:33" s="483" customFormat="1" ht="24" customHeight="1" x14ac:dyDescent="0.25">
      <c r="A341" s="2769"/>
      <c r="B341" s="2786"/>
      <c r="C341" s="2789"/>
      <c r="D341" s="2780"/>
      <c r="E341" s="2793"/>
      <c r="F341" s="2780"/>
      <c r="G341" s="2780"/>
      <c r="H341" s="2780"/>
      <c r="I341" s="2776"/>
      <c r="J341" s="2776"/>
      <c r="K341" s="2776"/>
      <c r="L341" s="2776"/>
      <c r="M341" s="2780"/>
      <c r="N341" s="2827"/>
      <c r="O341" s="2815"/>
      <c r="P341" s="2797"/>
      <c r="Q341" s="2797"/>
      <c r="R341" s="2797"/>
      <c r="S341" s="3005"/>
      <c r="T341" s="2999"/>
      <c r="U341" s="940"/>
      <c r="V341" s="928" t="s">
        <v>47</v>
      </c>
      <c r="W341" s="890" t="s">
        <v>716</v>
      </c>
      <c r="X341" s="843">
        <v>10</v>
      </c>
      <c r="Y341" s="630" t="s">
        <v>264</v>
      </c>
      <c r="Z341" s="324">
        <v>1.65</v>
      </c>
      <c r="AA341" s="800">
        <f>+X341*Z341</f>
        <v>16.5</v>
      </c>
      <c r="AB341" s="800">
        <f>+AA341*0.12+AA341</f>
        <v>18.48</v>
      </c>
      <c r="AC341" s="691"/>
      <c r="AD341" s="630"/>
      <c r="AE341" s="628" t="s">
        <v>52</v>
      </c>
      <c r="AF341" s="628"/>
      <c r="AG341" s="2804"/>
    </row>
    <row r="342" spans="1:33" s="483" customFormat="1" ht="24" customHeight="1" x14ac:dyDescent="0.25">
      <c r="A342" s="2769"/>
      <c r="B342" s="2786"/>
      <c r="C342" s="2789"/>
      <c r="D342" s="2780"/>
      <c r="E342" s="2793"/>
      <c r="F342" s="2780"/>
      <c r="G342" s="2780"/>
      <c r="H342" s="2780"/>
      <c r="I342" s="2776"/>
      <c r="J342" s="2776"/>
      <c r="K342" s="2776"/>
      <c r="L342" s="2776"/>
      <c r="M342" s="2780"/>
      <c r="N342" s="2827"/>
      <c r="O342" s="2815"/>
      <c r="P342" s="2797"/>
      <c r="Q342" s="2797"/>
      <c r="R342" s="2797"/>
      <c r="S342" s="3013"/>
      <c r="T342" s="3010"/>
      <c r="U342" s="938"/>
      <c r="V342" s="930" t="s">
        <v>47</v>
      </c>
      <c r="W342" s="893" t="s">
        <v>722</v>
      </c>
      <c r="X342" s="847">
        <v>40</v>
      </c>
      <c r="Y342" s="645" t="s">
        <v>331</v>
      </c>
      <c r="Z342" s="329">
        <v>0.51729999999999998</v>
      </c>
      <c r="AA342" s="805">
        <f>+X342*Z342</f>
        <v>20.692</v>
      </c>
      <c r="AB342" s="805">
        <f>+AA342*0.12+AA342</f>
        <v>23.175039999999999</v>
      </c>
      <c r="AC342" s="694"/>
      <c r="AD342" s="645"/>
      <c r="AE342" s="638" t="s">
        <v>52</v>
      </c>
      <c r="AF342" s="638"/>
      <c r="AG342" s="2804"/>
    </row>
    <row r="343" spans="1:33" s="483" customFormat="1" ht="51" customHeight="1" x14ac:dyDescent="0.25">
      <c r="A343" s="2769"/>
      <c r="B343" s="2806" t="s">
        <v>44</v>
      </c>
      <c r="C343" s="2807" t="s">
        <v>45</v>
      </c>
      <c r="D343" s="2791" t="s">
        <v>87</v>
      </c>
      <c r="E343" s="2808" t="s">
        <v>47</v>
      </c>
      <c r="F343" s="2791" t="s">
        <v>1094</v>
      </c>
      <c r="G343" s="2791" t="s">
        <v>136</v>
      </c>
      <c r="H343" s="2791" t="s">
        <v>1224</v>
      </c>
      <c r="I343" s="2882">
        <v>100</v>
      </c>
      <c r="J343" s="2882">
        <v>20</v>
      </c>
      <c r="K343" s="2884">
        <v>24</v>
      </c>
      <c r="L343" s="2884">
        <v>24</v>
      </c>
      <c r="M343" s="2791" t="s">
        <v>449</v>
      </c>
      <c r="N343" s="2826" t="s">
        <v>1225</v>
      </c>
      <c r="O343" s="2829">
        <f>+AC343+AC345</f>
        <v>211.7</v>
      </c>
      <c r="P343" s="2830">
        <v>0</v>
      </c>
      <c r="Q343" s="2830">
        <v>0</v>
      </c>
      <c r="R343" s="2830">
        <v>0</v>
      </c>
      <c r="S343" s="3004">
        <f>+SUM(O343:Q349)</f>
        <v>211.7</v>
      </c>
      <c r="T343" s="2998" t="s">
        <v>730</v>
      </c>
      <c r="U343" s="380" t="s">
        <v>64</v>
      </c>
      <c r="V343" s="931"/>
      <c r="W343" s="869" t="s">
        <v>105</v>
      </c>
      <c r="X343" s="849"/>
      <c r="Y343" s="646"/>
      <c r="Z343" s="807"/>
      <c r="AA343" s="717"/>
      <c r="AB343" s="717"/>
      <c r="AC343" s="717">
        <f>SUM(AB344)</f>
        <v>32.5</v>
      </c>
      <c r="AD343" s="646"/>
      <c r="AE343" s="637"/>
      <c r="AF343" s="637"/>
      <c r="AG343" s="2803" t="s">
        <v>1226</v>
      </c>
    </row>
    <row r="344" spans="1:33" s="483" customFormat="1" ht="42" customHeight="1" x14ac:dyDescent="0.25">
      <c r="A344" s="2769"/>
      <c r="B344" s="2786"/>
      <c r="C344" s="2789"/>
      <c r="D344" s="2780"/>
      <c r="E344" s="2793"/>
      <c r="F344" s="2780"/>
      <c r="G344" s="2780"/>
      <c r="H344" s="2780"/>
      <c r="I344" s="2776"/>
      <c r="J344" s="2776"/>
      <c r="K344" s="2776"/>
      <c r="L344" s="2776"/>
      <c r="M344" s="2780"/>
      <c r="N344" s="2827"/>
      <c r="O344" s="2815"/>
      <c r="P344" s="2797"/>
      <c r="Q344" s="2797"/>
      <c r="R344" s="2797"/>
      <c r="S344" s="3005"/>
      <c r="T344" s="2999"/>
      <c r="U344" s="629"/>
      <c r="V344" s="928" t="s">
        <v>47</v>
      </c>
      <c r="W344" s="891" t="s">
        <v>723</v>
      </c>
      <c r="X344" s="840">
        <v>10</v>
      </c>
      <c r="Y344" s="627" t="s">
        <v>315</v>
      </c>
      <c r="Z344" s="800">
        <v>3.25</v>
      </c>
      <c r="AA344" s="800">
        <f>+X344*Z344</f>
        <v>32.5</v>
      </c>
      <c r="AB344" s="800">
        <f>AA344</f>
        <v>32.5</v>
      </c>
      <c r="AC344" s="683"/>
      <c r="AD344" s="627"/>
      <c r="AE344" s="628" t="s">
        <v>52</v>
      </c>
      <c r="AF344" s="628"/>
      <c r="AG344" s="2804"/>
    </row>
    <row r="345" spans="1:33" s="483" customFormat="1" ht="51" customHeight="1" x14ac:dyDescent="0.25">
      <c r="A345" s="2769"/>
      <c r="B345" s="2786"/>
      <c r="C345" s="2789"/>
      <c r="D345" s="2780"/>
      <c r="E345" s="2793"/>
      <c r="F345" s="2780"/>
      <c r="G345" s="2780"/>
      <c r="H345" s="2780"/>
      <c r="I345" s="2776"/>
      <c r="J345" s="2776"/>
      <c r="K345" s="2776"/>
      <c r="L345" s="2776"/>
      <c r="M345" s="2780"/>
      <c r="N345" s="2827"/>
      <c r="O345" s="2815"/>
      <c r="P345" s="2797"/>
      <c r="Q345" s="2797"/>
      <c r="R345" s="2797"/>
      <c r="S345" s="3005"/>
      <c r="T345" s="2999"/>
      <c r="U345" s="376" t="s">
        <v>65</v>
      </c>
      <c r="V345" s="928"/>
      <c r="W345" s="869" t="s">
        <v>66</v>
      </c>
      <c r="X345" s="840"/>
      <c r="Y345" s="627"/>
      <c r="Z345" s="800"/>
      <c r="AA345" s="683"/>
      <c r="AB345" s="683"/>
      <c r="AC345" s="683">
        <f>SUM(AB346:AB349)</f>
        <v>179.2</v>
      </c>
      <c r="AD345" s="627"/>
      <c r="AE345" s="675"/>
      <c r="AF345" s="628"/>
      <c r="AG345" s="2804"/>
    </row>
    <row r="346" spans="1:33" s="483" customFormat="1" ht="39.75" customHeight="1" x14ac:dyDescent="0.25">
      <c r="A346" s="2769"/>
      <c r="B346" s="2786"/>
      <c r="C346" s="2789"/>
      <c r="D346" s="2780"/>
      <c r="E346" s="2793"/>
      <c r="F346" s="2780"/>
      <c r="G346" s="2780"/>
      <c r="H346" s="2780"/>
      <c r="I346" s="2776"/>
      <c r="J346" s="2776"/>
      <c r="K346" s="2776"/>
      <c r="L346" s="2776"/>
      <c r="M346" s="2780"/>
      <c r="N346" s="2827"/>
      <c r="O346" s="2815"/>
      <c r="P346" s="2797"/>
      <c r="Q346" s="2797"/>
      <c r="R346" s="2797"/>
      <c r="S346" s="3005"/>
      <c r="T346" s="2999"/>
      <c r="U346" s="629"/>
      <c r="V346" s="928" t="s">
        <v>47</v>
      </c>
      <c r="W346" s="891" t="s">
        <v>986</v>
      </c>
      <c r="X346" s="840">
        <v>1</v>
      </c>
      <c r="Y346" s="627" t="s">
        <v>264</v>
      </c>
      <c r="Z346" s="800">
        <v>40</v>
      </c>
      <c r="AA346" s="800">
        <f>+X346*Z346</f>
        <v>40</v>
      </c>
      <c r="AB346" s="800">
        <f>+AA346*0.12+AA346</f>
        <v>44.8</v>
      </c>
      <c r="AC346" s="683"/>
      <c r="AD346" s="627" t="s">
        <v>52</v>
      </c>
      <c r="AE346" s="628" t="s">
        <v>52</v>
      </c>
      <c r="AF346" s="628"/>
      <c r="AG346" s="2804"/>
    </row>
    <row r="347" spans="1:33" s="483" customFormat="1" ht="39.75" customHeight="1" x14ac:dyDescent="0.25">
      <c r="A347" s="2769"/>
      <c r="B347" s="2786"/>
      <c r="C347" s="2789"/>
      <c r="D347" s="2780"/>
      <c r="E347" s="2793"/>
      <c r="F347" s="2780"/>
      <c r="G347" s="2780"/>
      <c r="H347" s="2780"/>
      <c r="I347" s="2776"/>
      <c r="J347" s="2776"/>
      <c r="K347" s="2776"/>
      <c r="L347" s="2776"/>
      <c r="M347" s="2780"/>
      <c r="N347" s="2827"/>
      <c r="O347" s="2815"/>
      <c r="P347" s="2797"/>
      <c r="Q347" s="2797"/>
      <c r="R347" s="2797"/>
      <c r="S347" s="3005"/>
      <c r="T347" s="2999"/>
      <c r="U347" s="629"/>
      <c r="V347" s="928" t="s">
        <v>47</v>
      </c>
      <c r="W347" s="891" t="s">
        <v>987</v>
      </c>
      <c r="X347" s="840">
        <v>1</v>
      </c>
      <c r="Y347" s="627" t="s">
        <v>264</v>
      </c>
      <c r="Z347" s="800">
        <v>40</v>
      </c>
      <c r="AA347" s="800">
        <f>+X347*Z347</f>
        <v>40</v>
      </c>
      <c r="AB347" s="800">
        <f>+AA347*0.12+AA347</f>
        <v>44.8</v>
      </c>
      <c r="AC347" s="683"/>
      <c r="AD347" s="627" t="s">
        <v>52</v>
      </c>
      <c r="AE347" s="628" t="s">
        <v>52</v>
      </c>
      <c r="AF347" s="628"/>
      <c r="AG347" s="2804"/>
    </row>
    <row r="348" spans="1:33" s="483" customFormat="1" ht="39.75" customHeight="1" x14ac:dyDescent="0.25">
      <c r="A348" s="2769"/>
      <c r="B348" s="2786"/>
      <c r="C348" s="2789"/>
      <c r="D348" s="2780"/>
      <c r="E348" s="2793"/>
      <c r="F348" s="2780"/>
      <c r="G348" s="2780"/>
      <c r="H348" s="2780"/>
      <c r="I348" s="2776"/>
      <c r="J348" s="2776"/>
      <c r="K348" s="2776"/>
      <c r="L348" s="2776"/>
      <c r="M348" s="2780"/>
      <c r="N348" s="2827"/>
      <c r="O348" s="2815"/>
      <c r="P348" s="2797"/>
      <c r="Q348" s="2797"/>
      <c r="R348" s="2797"/>
      <c r="S348" s="3005"/>
      <c r="T348" s="2999"/>
      <c r="U348" s="629"/>
      <c r="V348" s="928" t="s">
        <v>47</v>
      </c>
      <c r="W348" s="891" t="s">
        <v>988</v>
      </c>
      <c r="X348" s="840">
        <v>1</v>
      </c>
      <c r="Y348" s="627" t="s">
        <v>264</v>
      </c>
      <c r="Z348" s="800">
        <v>40</v>
      </c>
      <c r="AA348" s="800">
        <f>+X348*Z348</f>
        <v>40</v>
      </c>
      <c r="AB348" s="800">
        <f>+AA348*0.12+AA348</f>
        <v>44.8</v>
      </c>
      <c r="AC348" s="683"/>
      <c r="AD348" s="627" t="s">
        <v>52</v>
      </c>
      <c r="AE348" s="628"/>
      <c r="AF348" s="628"/>
      <c r="AG348" s="2804"/>
    </row>
    <row r="349" spans="1:33" s="483" customFormat="1" ht="39.75" customHeight="1" thickBot="1" x14ac:dyDescent="0.3">
      <c r="A349" s="2769"/>
      <c r="B349" s="2871"/>
      <c r="C349" s="2872"/>
      <c r="D349" s="2873"/>
      <c r="E349" s="2874"/>
      <c r="F349" s="2873"/>
      <c r="G349" s="2873"/>
      <c r="H349" s="2873"/>
      <c r="I349" s="2883"/>
      <c r="J349" s="2883"/>
      <c r="K349" s="2883"/>
      <c r="L349" s="2883"/>
      <c r="M349" s="2873"/>
      <c r="N349" s="2880"/>
      <c r="O349" s="2881"/>
      <c r="P349" s="2876"/>
      <c r="Q349" s="2876"/>
      <c r="R349" s="2876"/>
      <c r="S349" s="3018"/>
      <c r="T349" s="3019"/>
      <c r="U349" s="655"/>
      <c r="V349" s="933" t="s">
        <v>47</v>
      </c>
      <c r="W349" s="894" t="s">
        <v>989</v>
      </c>
      <c r="X349" s="850">
        <v>1</v>
      </c>
      <c r="Y349" s="676" t="s">
        <v>264</v>
      </c>
      <c r="Z349" s="808">
        <v>40</v>
      </c>
      <c r="AA349" s="808">
        <f>+X349*Z349</f>
        <v>40</v>
      </c>
      <c r="AB349" s="808">
        <f>+AA349*0.12+AA349</f>
        <v>44.8</v>
      </c>
      <c r="AC349" s="809"/>
      <c r="AD349" s="676" t="s">
        <v>52</v>
      </c>
      <c r="AE349" s="677"/>
      <c r="AF349" s="677"/>
      <c r="AG349" s="3020"/>
    </row>
    <row r="350" spans="1:33" s="945" customFormat="1" ht="22.5" customHeight="1" thickBot="1" x14ac:dyDescent="0.3">
      <c r="A350" s="2770"/>
      <c r="B350" s="3021" t="s">
        <v>137</v>
      </c>
      <c r="C350" s="2879"/>
      <c r="D350" s="2879"/>
      <c r="E350" s="2879"/>
      <c r="F350" s="2879"/>
      <c r="G350" s="2879"/>
      <c r="H350" s="2879"/>
      <c r="I350" s="2879"/>
      <c r="J350" s="2879"/>
      <c r="K350" s="2879"/>
      <c r="L350" s="2879"/>
      <c r="M350" s="2879"/>
      <c r="N350" s="499" t="s">
        <v>138</v>
      </c>
      <c r="O350" s="942">
        <f>SUM(O309:O349)</f>
        <v>1232.7302399999999</v>
      </c>
      <c r="P350" s="942">
        <f>SUM(P309:P345)</f>
        <v>0</v>
      </c>
      <c r="Q350" s="942">
        <f>SUM(Q309:Q345)</f>
        <v>0</v>
      </c>
      <c r="R350" s="942">
        <f>SUM(R309:R345)</f>
        <v>0</v>
      </c>
      <c r="S350" s="942">
        <f>SUM(S309:S345)</f>
        <v>1232.7302399999999</v>
      </c>
      <c r="T350" s="947"/>
      <c r="U350" s="3022" t="s">
        <v>139</v>
      </c>
      <c r="V350" s="3023"/>
      <c r="W350" s="3023"/>
      <c r="X350" s="3023"/>
      <c r="Y350" s="3023"/>
      <c r="Z350" s="3023"/>
      <c r="AA350" s="3023"/>
      <c r="AB350" s="530" t="s">
        <v>138</v>
      </c>
      <c r="AC350" s="530">
        <f>SUM(AC309:AC349)</f>
        <v>1232.7302399999999</v>
      </c>
      <c r="AD350" s="3024"/>
      <c r="AE350" s="3025"/>
      <c r="AF350" s="3025"/>
      <c r="AG350" s="3026"/>
    </row>
    <row r="351" spans="1:33" s="483" customFormat="1" ht="30" customHeight="1" thickBot="1" x14ac:dyDescent="0.3">
      <c r="A351" s="1111" t="s">
        <v>319</v>
      </c>
      <c r="B351" s="1110"/>
      <c r="C351" s="1110"/>
      <c r="D351" s="1110"/>
      <c r="E351" s="1110"/>
      <c r="F351" s="1110"/>
      <c r="G351" s="1110"/>
      <c r="H351" s="1110"/>
      <c r="I351" s="1110"/>
      <c r="J351" s="1110"/>
      <c r="K351" s="1110"/>
      <c r="L351" s="1110"/>
      <c r="M351" s="1110"/>
      <c r="N351" s="576" t="s">
        <v>138</v>
      </c>
      <c r="O351" s="1109">
        <f>+O101+O125+O158+O182+O204+O232+O259+O281+O308+O350</f>
        <v>104856.85738399999</v>
      </c>
      <c r="P351" s="984">
        <f>+P101+P125+P158+P182+P204+P232+P259+P281+P308+P350</f>
        <v>9300</v>
      </c>
      <c r="Q351" s="984">
        <f>+Q101+Q125+Q158+Q182+Q204+Q232+Q259+Q281+Q308+Q350</f>
        <v>32611.006360000003</v>
      </c>
      <c r="R351" s="984">
        <f>+R101+R125+R158+R182+R204+R232+R259+R281+R308+R350</f>
        <v>0</v>
      </c>
      <c r="S351" s="985">
        <f>+S101+S125+S158+S182+S204+S232+S259+S281+S308+S350</f>
        <v>146767.86374400003</v>
      </c>
      <c r="T351" s="577"/>
      <c r="U351" s="3014" t="s">
        <v>320</v>
      </c>
      <c r="V351" s="3015"/>
      <c r="W351" s="3015"/>
      <c r="X351" s="3015"/>
      <c r="Y351" s="3015"/>
      <c r="Z351" s="3015"/>
      <c r="AA351" s="3015"/>
      <c r="AB351" s="578" t="s">
        <v>138</v>
      </c>
      <c r="AC351" s="983">
        <f>+AC101+AC125+AC158+AC182+AC204+AC232+AC259+AC281+AC308+AC350</f>
        <v>146767.863744</v>
      </c>
      <c r="AD351" s="2420"/>
      <c r="AE351" s="2420"/>
      <c r="AF351" s="2420"/>
      <c r="AG351" s="2421"/>
    </row>
    <row r="352" spans="1:33" s="483" customFormat="1" ht="16.5" customHeight="1" thickTop="1" x14ac:dyDescent="0.3">
      <c r="A352" s="317"/>
      <c r="B352" s="531"/>
      <c r="C352" s="531"/>
      <c r="D352" s="531"/>
      <c r="E352" s="531"/>
      <c r="F352" s="531"/>
      <c r="G352" s="531"/>
      <c r="H352" s="531"/>
      <c r="I352" s="531"/>
      <c r="J352" s="531"/>
      <c r="K352" s="531"/>
      <c r="L352" s="531"/>
      <c r="M352" s="531"/>
      <c r="N352" s="531"/>
      <c r="O352" s="531"/>
      <c r="P352" s="531"/>
      <c r="Q352" s="531"/>
      <c r="R352" s="531"/>
      <c r="S352" s="531"/>
      <c r="T352" s="532"/>
      <c r="U352" s="533"/>
      <c r="V352" s="533"/>
      <c r="W352" s="532"/>
      <c r="X352" s="534"/>
      <c r="Y352" s="534"/>
      <c r="Z352" s="535"/>
      <c r="AA352" s="534"/>
      <c r="AB352" s="534"/>
      <c r="AC352" s="536"/>
      <c r="AD352" s="534"/>
      <c r="AE352" s="534"/>
      <c r="AF352" s="534"/>
      <c r="AG352" s="534"/>
    </row>
    <row r="353" spans="1:33" s="483" customFormat="1" ht="16.5" customHeight="1" x14ac:dyDescent="0.3">
      <c r="B353" s="991" t="s">
        <v>1172</v>
      </c>
      <c r="C353" s="531"/>
      <c r="D353" s="955"/>
      <c r="E353" s="531"/>
      <c r="F353" s="531"/>
      <c r="G353" s="531"/>
      <c r="H353" s="531"/>
      <c r="I353" s="531"/>
      <c r="J353" s="531"/>
      <c r="K353" s="531"/>
      <c r="L353" s="531"/>
      <c r="M353" s="531"/>
      <c r="N353" s="531"/>
      <c r="O353" s="531"/>
      <c r="P353" s="531"/>
      <c r="Q353" s="531"/>
      <c r="R353" s="531"/>
      <c r="S353" s="531"/>
      <c r="T353" s="532"/>
      <c r="U353" s="533"/>
      <c r="V353" s="537"/>
      <c r="W353" s="532"/>
      <c r="X353" s="534"/>
      <c r="Y353" s="534"/>
      <c r="Z353" s="535"/>
      <c r="AA353" s="534"/>
      <c r="AB353" s="534"/>
      <c r="AC353" s="538"/>
      <c r="AD353" s="534"/>
      <c r="AE353" s="534"/>
      <c r="AF353" s="534"/>
      <c r="AG353" s="534"/>
    </row>
    <row r="354" spans="1:33" s="483" customFormat="1" ht="16.5" customHeight="1" x14ac:dyDescent="0.3">
      <c r="B354" s="991" t="s">
        <v>1227</v>
      </c>
      <c r="C354" s="531"/>
      <c r="D354" s="954"/>
      <c r="E354" s="531"/>
      <c r="F354" s="531"/>
      <c r="G354" s="531"/>
      <c r="H354" s="531"/>
      <c r="I354" s="531"/>
      <c r="J354" s="531"/>
      <c r="K354" s="531"/>
      <c r="L354" s="531"/>
      <c r="M354" s="531"/>
      <c r="N354" s="531"/>
      <c r="O354" s="531"/>
      <c r="P354" s="531"/>
      <c r="Q354" s="531"/>
      <c r="R354" s="531"/>
      <c r="S354" s="531"/>
      <c r="T354" s="532"/>
      <c r="U354" s="533"/>
      <c r="V354" s="533"/>
      <c r="W354" s="532"/>
      <c r="X354" s="534"/>
      <c r="Y354" s="534"/>
      <c r="Z354" s="535"/>
      <c r="AA354" s="534"/>
      <c r="AB354" s="534"/>
      <c r="AC354" s="536"/>
      <c r="AD354" s="534"/>
      <c r="AE354" s="534"/>
      <c r="AF354" s="534"/>
      <c r="AG354" s="534"/>
    </row>
    <row r="355" spans="1:33" s="483" customFormat="1" ht="16.5" customHeight="1" x14ac:dyDescent="0.3">
      <c r="B355" s="194" t="s">
        <v>2117</v>
      </c>
      <c r="D355" s="531"/>
      <c r="E355" s="531"/>
      <c r="F355" s="531"/>
      <c r="G355" s="531"/>
      <c r="H355" s="531"/>
      <c r="I355" s="531"/>
      <c r="J355" s="531"/>
      <c r="K355" s="531"/>
      <c r="L355" s="531"/>
      <c r="M355" s="531"/>
      <c r="N355" s="531"/>
      <c r="O355" s="531"/>
      <c r="P355" s="531"/>
      <c r="Q355" s="531"/>
      <c r="R355" s="531"/>
      <c r="S355" s="531"/>
      <c r="T355" s="532"/>
      <c r="U355" s="533"/>
      <c r="V355" s="533"/>
      <c r="W355" s="532"/>
      <c r="X355" s="534"/>
      <c r="Y355" s="534"/>
      <c r="Z355" s="535"/>
      <c r="AA355" s="534"/>
      <c r="AB355" s="534"/>
      <c r="AC355" s="539"/>
      <c r="AD355" s="534"/>
      <c r="AE355" s="534"/>
      <c r="AF355" s="534"/>
      <c r="AG355" s="534"/>
    </row>
    <row r="356" spans="1:33" s="483" customFormat="1" ht="16.5" customHeight="1" x14ac:dyDescent="0.3">
      <c r="A356" s="540"/>
      <c r="B356" s="531"/>
      <c r="C356" s="531"/>
      <c r="D356" s="531"/>
      <c r="E356" s="531"/>
      <c r="F356" s="531"/>
      <c r="G356" s="531"/>
      <c r="H356" s="531"/>
      <c r="I356" s="531"/>
      <c r="J356" s="531"/>
      <c r="K356" s="531"/>
      <c r="L356" s="531"/>
      <c r="M356" s="531"/>
      <c r="N356" s="531"/>
      <c r="O356" s="531"/>
      <c r="P356" s="531"/>
      <c r="Q356" s="531"/>
      <c r="R356" s="531"/>
      <c r="S356" s="531"/>
      <c r="T356" s="532"/>
      <c r="U356" s="532"/>
      <c r="V356" s="3016" t="s">
        <v>321</v>
      </c>
      <c r="W356" s="3017"/>
      <c r="X356" s="3017"/>
      <c r="Y356" s="534"/>
      <c r="Z356" s="535"/>
      <c r="AA356" s="534"/>
      <c r="AB356" s="534"/>
      <c r="AC356" s="534"/>
      <c r="AD356" s="539"/>
      <c r="AE356" s="534"/>
      <c r="AF356" s="534"/>
      <c r="AG356" s="534"/>
    </row>
    <row r="357" spans="1:33" s="483" customFormat="1" ht="16.5" customHeight="1" thickBot="1" x14ac:dyDescent="0.35">
      <c r="A357" s="541"/>
      <c r="B357" s="542"/>
      <c r="C357" s="531"/>
      <c r="D357" s="286"/>
      <c r="E357" s="286"/>
      <c r="F357" s="286"/>
      <c r="G357" s="286"/>
      <c r="H357" s="286"/>
      <c r="I357" s="287"/>
      <c r="J357" s="287"/>
      <c r="K357" s="287"/>
      <c r="L357" s="287"/>
      <c r="M357" s="286"/>
      <c r="N357" s="197"/>
      <c r="O357" s="287"/>
      <c r="P357" s="288"/>
      <c r="Q357" s="531"/>
      <c r="R357" s="531"/>
      <c r="S357" s="531"/>
      <c r="T357" s="532"/>
      <c r="U357" s="532"/>
      <c r="V357" s="1041"/>
      <c r="W357" s="543"/>
      <c r="X357" s="1041"/>
      <c r="Y357" s="534"/>
      <c r="Z357" s="535"/>
      <c r="AA357" s="534"/>
      <c r="AB357" s="534"/>
      <c r="AC357" s="534"/>
      <c r="AD357" s="539"/>
      <c r="AE357" s="534"/>
      <c r="AF357" s="534"/>
      <c r="AG357" s="534"/>
    </row>
    <row r="358" spans="1:33" s="483" customFormat="1" ht="18" customHeight="1" thickTop="1" x14ac:dyDescent="0.3">
      <c r="A358" s="541"/>
      <c r="B358" s="542"/>
      <c r="C358" s="531"/>
      <c r="D358" s="189"/>
      <c r="E358" s="189"/>
      <c r="F358" s="188"/>
      <c r="G358" s="219"/>
      <c r="H358" s="219"/>
      <c r="I358" s="219"/>
      <c r="J358" s="219"/>
      <c r="K358" s="219"/>
      <c r="L358" s="219"/>
      <c r="M358" s="219"/>
      <c r="N358" s="189"/>
      <c r="O358" s="189"/>
      <c r="P358" s="219"/>
      <c r="Q358" s="531"/>
      <c r="R358" s="531"/>
      <c r="S358" s="531"/>
      <c r="T358" s="532"/>
      <c r="U358" s="532"/>
      <c r="V358" s="962" t="s">
        <v>246</v>
      </c>
      <c r="W358" s="969" t="s">
        <v>247</v>
      </c>
      <c r="X358" s="963" t="s">
        <v>248</v>
      </c>
      <c r="Y358" s="534"/>
      <c r="Z358" s="535"/>
      <c r="AA358" s="534"/>
      <c r="AB358" s="534"/>
      <c r="AC358" s="534"/>
      <c r="AD358" s="539"/>
      <c r="AE358" s="534"/>
      <c r="AF358" s="534"/>
      <c r="AG358" s="534"/>
    </row>
    <row r="359" spans="1:33" s="483" customFormat="1" ht="18" customHeight="1" x14ac:dyDescent="0.3">
      <c r="A359" s="541"/>
      <c r="B359" s="542"/>
      <c r="C359" s="531"/>
      <c r="D359" s="188"/>
      <c r="E359" s="188"/>
      <c r="F359" s="188"/>
      <c r="G359" s="219"/>
      <c r="H359" s="219"/>
      <c r="I359" s="219"/>
      <c r="J359" s="219"/>
      <c r="K359" s="219"/>
      <c r="L359" s="219"/>
      <c r="M359" s="219"/>
      <c r="N359" s="188"/>
      <c r="O359" s="188"/>
      <c r="P359" s="219"/>
      <c r="Q359" s="531"/>
      <c r="R359" s="531"/>
      <c r="S359" s="531"/>
      <c r="T359" s="532"/>
      <c r="U359" s="532"/>
      <c r="V359" s="960" t="s">
        <v>50</v>
      </c>
      <c r="W359" s="968" t="str">
        <f>+W86</f>
        <v>Agua Potable</v>
      </c>
      <c r="X359" s="961">
        <f>+AC86</f>
        <v>4200</v>
      </c>
      <c r="Y359" s="1088"/>
      <c r="Z359" s="535"/>
      <c r="AA359" s="534"/>
      <c r="AB359" s="534"/>
      <c r="AC359" s="534"/>
      <c r="AD359" s="539"/>
      <c r="AE359" s="534"/>
      <c r="AF359" s="534"/>
      <c r="AG359" s="534"/>
    </row>
    <row r="360" spans="1:33" s="483" customFormat="1" ht="18" customHeight="1" x14ac:dyDescent="0.3">
      <c r="A360" s="541"/>
      <c r="B360" s="542"/>
      <c r="C360" s="531"/>
      <c r="D360" s="188"/>
      <c r="E360" s="188"/>
      <c r="F360" s="188"/>
      <c r="G360" s="219"/>
      <c r="H360" s="219"/>
      <c r="I360" s="219"/>
      <c r="J360" s="219"/>
      <c r="K360" s="219"/>
      <c r="L360" s="219"/>
      <c r="M360" s="219"/>
      <c r="N360" s="188"/>
      <c r="O360" s="188"/>
      <c r="P360" s="219"/>
      <c r="Q360" s="531"/>
      <c r="R360" s="531"/>
      <c r="S360" s="531"/>
      <c r="T360" s="532"/>
      <c r="U360" s="532"/>
      <c r="V360" s="956" t="s">
        <v>53</v>
      </c>
      <c r="W360" s="890" t="str">
        <f>W87</f>
        <v>Energía Eléctrica</v>
      </c>
      <c r="X360" s="957">
        <f>+AC87</f>
        <v>29800</v>
      </c>
      <c r="Y360" s="1088"/>
      <c r="Z360" s="535"/>
      <c r="AA360" s="534"/>
      <c r="AB360" s="534"/>
      <c r="AC360" s="534"/>
      <c r="AD360" s="539"/>
      <c r="AE360" s="534"/>
      <c r="AF360" s="534"/>
      <c r="AG360" s="534"/>
    </row>
    <row r="361" spans="1:33" s="483" customFormat="1" ht="18" customHeight="1" x14ac:dyDescent="0.3">
      <c r="A361" s="541"/>
      <c r="B361" s="542"/>
      <c r="C361" s="531"/>
      <c r="D361" s="188"/>
      <c r="E361" s="188"/>
      <c r="F361" s="188"/>
      <c r="G361" s="219"/>
      <c r="H361" s="219"/>
      <c r="I361" s="219"/>
      <c r="J361" s="219"/>
      <c r="K361" s="219"/>
      <c r="L361" s="219"/>
      <c r="M361" s="219"/>
      <c r="N361" s="188"/>
      <c r="O361" s="188"/>
      <c r="P361" s="219"/>
      <c r="Q361" s="531"/>
      <c r="R361" s="531"/>
      <c r="S361" s="531"/>
      <c r="T361" s="532"/>
      <c r="U361" s="532"/>
      <c r="V361" s="956" t="s">
        <v>55</v>
      </c>
      <c r="W361" s="890" t="str">
        <f>W88</f>
        <v>Telecomunicaciones</v>
      </c>
      <c r="X361" s="957">
        <f>+AC88</f>
        <v>320</v>
      </c>
      <c r="Y361" s="534"/>
      <c r="Z361" s="535"/>
      <c r="AA361" s="534"/>
      <c r="AB361" s="534"/>
      <c r="AC361" s="534"/>
      <c r="AD361" s="539"/>
      <c r="AE361" s="534"/>
      <c r="AF361" s="534"/>
      <c r="AG361" s="534"/>
    </row>
    <row r="362" spans="1:33" s="483" customFormat="1" ht="18" customHeight="1" x14ac:dyDescent="0.3">
      <c r="A362" s="541"/>
      <c r="B362" s="542"/>
      <c r="C362" s="531"/>
      <c r="D362" s="188"/>
      <c r="E362" s="188"/>
      <c r="F362" s="188"/>
      <c r="G362" s="219"/>
      <c r="H362" s="219"/>
      <c r="I362" s="219"/>
      <c r="J362" s="219"/>
      <c r="K362" s="219"/>
      <c r="L362" s="219"/>
      <c r="M362" s="219"/>
      <c r="N362" s="188"/>
      <c r="O362" s="188"/>
      <c r="P362" s="219"/>
      <c r="Q362" s="531"/>
      <c r="R362" s="531"/>
      <c r="S362" s="531"/>
      <c r="T362" s="532"/>
      <c r="U362" s="532"/>
      <c r="V362" s="956" t="s">
        <v>57</v>
      </c>
      <c r="W362" s="890" t="str">
        <f>W91</f>
        <v>Pasajes al Interior</v>
      </c>
      <c r="X362" s="957">
        <f>+AC91</f>
        <v>276.25</v>
      </c>
      <c r="Y362" s="1088"/>
      <c r="Z362" s="535"/>
      <c r="AA362" s="534"/>
      <c r="AB362" s="534"/>
      <c r="AC362" s="534"/>
      <c r="AD362" s="539"/>
      <c r="AE362" s="534"/>
      <c r="AF362" s="534"/>
      <c r="AG362" s="534"/>
    </row>
    <row r="363" spans="1:33" s="483" customFormat="1" ht="18" customHeight="1" x14ac:dyDescent="0.3">
      <c r="A363" s="541"/>
      <c r="B363" s="542"/>
      <c r="C363" s="531"/>
      <c r="D363" s="1079" t="s">
        <v>249</v>
      </c>
      <c r="E363" s="1107"/>
      <c r="F363" s="188"/>
      <c r="G363" s="219"/>
      <c r="H363" s="219"/>
      <c r="I363" s="219"/>
      <c r="J363" s="219"/>
      <c r="K363" s="219"/>
      <c r="L363" s="219"/>
      <c r="M363" s="219"/>
      <c r="N363" s="1079" t="s">
        <v>249</v>
      </c>
      <c r="O363" s="1107"/>
      <c r="P363" s="219"/>
      <c r="Q363" s="531"/>
      <c r="R363" s="531"/>
      <c r="S363" s="531"/>
      <c r="T363" s="532"/>
      <c r="U363" s="532"/>
      <c r="V363" s="956" t="s">
        <v>59</v>
      </c>
      <c r="W363" s="890" t="str">
        <f>W89</f>
        <v>Viáticos y Subsistencias en el Interior</v>
      </c>
      <c r="X363" s="957">
        <f>+AC89</f>
        <v>1193.2</v>
      </c>
      <c r="Y363" s="1088"/>
      <c r="Z363" s="535"/>
      <c r="AA363" s="534"/>
      <c r="AB363" s="534"/>
      <c r="AC363" s="534"/>
      <c r="AD363" s="539"/>
      <c r="AE363" s="534"/>
      <c r="AF363" s="534"/>
      <c r="AG363" s="534"/>
    </row>
    <row r="364" spans="1:33" s="483" customFormat="1" ht="18" customHeight="1" x14ac:dyDescent="0.3">
      <c r="A364" s="541"/>
      <c r="B364" s="542"/>
      <c r="C364" s="531"/>
      <c r="D364" s="1080" t="s">
        <v>250</v>
      </c>
      <c r="E364" s="1106"/>
      <c r="F364" s="206"/>
      <c r="G364" s="219"/>
      <c r="H364" s="219"/>
      <c r="I364" s="219"/>
      <c r="J364" s="219"/>
      <c r="K364" s="219"/>
      <c r="L364" s="219"/>
      <c r="M364" s="219"/>
      <c r="N364" s="1080" t="s">
        <v>250</v>
      </c>
      <c r="O364" s="1106"/>
      <c r="P364" s="219"/>
      <c r="Q364" s="531"/>
      <c r="R364" s="531"/>
      <c r="S364" s="531"/>
      <c r="T364" s="532"/>
      <c r="U364" s="532"/>
      <c r="V364" s="956" t="s">
        <v>61</v>
      </c>
      <c r="W364" s="890" t="str">
        <f>W90</f>
        <v>Viáticos y Subsistencias en el Exterior</v>
      </c>
      <c r="X364" s="957">
        <f>+AC90</f>
        <v>617</v>
      </c>
      <c r="Y364" s="1088"/>
      <c r="Z364" s="535"/>
      <c r="AA364" s="534"/>
      <c r="AB364" s="534"/>
      <c r="AC364" s="534"/>
      <c r="AD364" s="539"/>
      <c r="AE364" s="534"/>
      <c r="AF364" s="534"/>
      <c r="AG364" s="534"/>
    </row>
    <row r="365" spans="1:33" s="483" customFormat="1" ht="33.950000000000003" customHeight="1" x14ac:dyDescent="0.3">
      <c r="A365" s="541"/>
      <c r="B365" s="542"/>
      <c r="C365" s="531"/>
      <c r="D365" s="286"/>
      <c r="E365" s="286"/>
      <c r="F365" s="286"/>
      <c r="G365" s="286"/>
      <c r="H365" s="286"/>
      <c r="I365" s="287"/>
      <c r="J365" s="287"/>
      <c r="K365" s="287"/>
      <c r="L365" s="287"/>
      <c r="M365" s="286"/>
      <c r="N365" s="197"/>
      <c r="O365" s="287"/>
      <c r="P365" s="288"/>
      <c r="Q365" s="531"/>
      <c r="R365" s="531"/>
      <c r="S365" s="531"/>
      <c r="T365" s="532"/>
      <c r="U365" s="532"/>
      <c r="V365" s="956" t="s">
        <v>133</v>
      </c>
      <c r="W365" s="891" t="s">
        <v>280</v>
      </c>
      <c r="X365" s="205">
        <f>AC84+AC95</f>
        <v>830</v>
      </c>
      <c r="Y365" s="1088"/>
      <c r="Z365" s="535"/>
      <c r="AA365" s="534"/>
      <c r="AB365" s="534"/>
      <c r="AC365" s="534"/>
      <c r="AD365" s="539"/>
      <c r="AE365" s="534"/>
      <c r="AF365" s="534"/>
      <c r="AG365" s="534"/>
    </row>
    <row r="366" spans="1:33" s="483" customFormat="1" ht="18" customHeight="1" x14ac:dyDescent="0.3">
      <c r="A366" s="541"/>
      <c r="B366" s="542"/>
      <c r="C366" s="531"/>
      <c r="D366" s="531"/>
      <c r="E366" s="531"/>
      <c r="F366" s="531"/>
      <c r="G366" s="531"/>
      <c r="H366" s="531"/>
      <c r="I366" s="531"/>
      <c r="J366" s="531"/>
      <c r="K366" s="531"/>
      <c r="L366" s="531"/>
      <c r="M366" s="531"/>
      <c r="N366" s="531"/>
      <c r="O366" s="531"/>
      <c r="P366" s="531"/>
      <c r="Q366" s="531"/>
      <c r="R366" s="531"/>
      <c r="S366" s="531"/>
      <c r="T366" s="532"/>
      <c r="U366" s="532"/>
      <c r="V366" s="956" t="s">
        <v>740</v>
      </c>
      <c r="W366" s="72" t="str">
        <f>+W96</f>
        <v>Honorarios por Contratos Civiles de Servicios</v>
      </c>
      <c r="X366" s="957">
        <f>+AC96</f>
        <v>44455.99</v>
      </c>
      <c r="Y366" s="1089"/>
      <c r="Z366" s="535"/>
      <c r="AA366" s="534"/>
      <c r="AB366" s="534"/>
      <c r="AC366" s="534"/>
      <c r="AD366" s="539"/>
      <c r="AE366" s="534"/>
      <c r="AF366" s="534"/>
      <c r="AG366" s="534"/>
    </row>
    <row r="367" spans="1:33" s="483" customFormat="1" ht="18" customHeight="1" x14ac:dyDescent="0.3">
      <c r="A367" s="541"/>
      <c r="B367" s="542"/>
      <c r="C367" s="531"/>
      <c r="D367" s="531"/>
      <c r="E367" s="531"/>
      <c r="F367" s="531"/>
      <c r="G367" s="531"/>
      <c r="H367" s="531"/>
      <c r="I367" s="531"/>
      <c r="J367" s="531"/>
      <c r="K367" s="531"/>
      <c r="L367" s="531"/>
      <c r="M367" s="531"/>
      <c r="N367" s="531"/>
      <c r="O367" s="531"/>
      <c r="P367" s="531"/>
      <c r="Q367" s="531"/>
      <c r="R367" s="531"/>
      <c r="S367" s="531"/>
      <c r="T367" s="532"/>
      <c r="U367" s="532"/>
      <c r="V367" s="956" t="s">
        <v>70</v>
      </c>
      <c r="W367" s="72" t="str">
        <f>+W97</f>
        <v>Honorarios por Contratos Civiles de Servicios</v>
      </c>
      <c r="X367" s="957">
        <f>+AC97</f>
        <v>3299.9999999999995</v>
      </c>
      <c r="Y367" s="534"/>
      <c r="Z367" s="535"/>
      <c r="AA367" s="1042"/>
      <c r="AB367" s="534"/>
      <c r="AC367" s="534"/>
      <c r="AD367" s="539"/>
      <c r="AE367" s="534"/>
      <c r="AF367" s="534"/>
      <c r="AG367" s="534"/>
    </row>
    <row r="368" spans="1:33" s="483" customFormat="1" ht="18" customHeight="1" x14ac:dyDescent="0.3">
      <c r="A368" s="541"/>
      <c r="B368" s="542"/>
      <c r="C368" s="531"/>
      <c r="D368" s="531"/>
      <c r="E368" s="531"/>
      <c r="F368" s="531"/>
      <c r="G368" s="531"/>
      <c r="H368" s="531"/>
      <c r="I368" s="531"/>
      <c r="J368" s="531"/>
      <c r="K368" s="531"/>
      <c r="L368" s="531"/>
      <c r="M368" s="531"/>
      <c r="N368" s="531"/>
      <c r="O368" s="531"/>
      <c r="P368" s="531"/>
      <c r="Q368" s="531"/>
      <c r="R368" s="531"/>
      <c r="S368" s="531"/>
      <c r="T368" s="532"/>
      <c r="U368" s="532"/>
      <c r="V368" s="956" t="s">
        <v>72</v>
      </c>
      <c r="W368" s="72" t="str">
        <f>+W100</f>
        <v>Honorarios por Contratos Civiles de Servicios</v>
      </c>
      <c r="X368" s="957">
        <f>+AC92+AC100</f>
        <v>14335.4</v>
      </c>
      <c r="Y368" s="534"/>
      <c r="Z368" s="535"/>
      <c r="AA368" s="534"/>
      <c r="AB368" s="534"/>
      <c r="AC368" s="534"/>
      <c r="AD368" s="539"/>
      <c r="AE368" s="534"/>
      <c r="AF368" s="534"/>
      <c r="AG368" s="534"/>
    </row>
    <row r="369" spans="1:33" s="483" customFormat="1" ht="33.950000000000003" customHeight="1" x14ac:dyDescent="0.3">
      <c r="A369" s="317"/>
      <c r="B369" s="531"/>
      <c r="C369" s="531"/>
      <c r="D369" s="531"/>
      <c r="E369" s="531"/>
      <c r="F369" s="531"/>
      <c r="G369" s="531"/>
      <c r="H369" s="531"/>
      <c r="I369" s="531"/>
      <c r="J369" s="531"/>
      <c r="K369" s="531"/>
      <c r="L369" s="531"/>
      <c r="M369" s="531"/>
      <c r="N369" s="531"/>
      <c r="O369" s="531"/>
      <c r="P369" s="531"/>
      <c r="Q369" s="531"/>
      <c r="R369" s="531"/>
      <c r="S369" s="531"/>
      <c r="T369" s="532"/>
      <c r="U369" s="532"/>
      <c r="V369" s="204" t="s">
        <v>281</v>
      </c>
      <c r="W369" s="72" t="str">
        <f>+W117</f>
        <v>Mantenimiento y Reparación de Equipos y Sistemas Informáticos</v>
      </c>
      <c r="X369" s="205">
        <f>+AC117+AC94</f>
        <v>3164.4268640000005</v>
      </c>
      <c r="Y369" s="1088"/>
      <c r="Z369" s="535"/>
      <c r="AA369" s="534"/>
      <c r="AB369" s="534"/>
      <c r="AC369" s="534"/>
      <c r="AD369" s="539"/>
      <c r="AE369" s="534"/>
      <c r="AF369" s="534"/>
      <c r="AG369" s="534"/>
    </row>
    <row r="370" spans="1:33" s="483" customFormat="1" ht="18" customHeight="1" x14ac:dyDescent="0.3">
      <c r="A370" s="317"/>
      <c r="B370" s="531"/>
      <c r="C370" s="531"/>
      <c r="D370" s="531"/>
      <c r="E370" s="531"/>
      <c r="F370" s="531"/>
      <c r="G370" s="531"/>
      <c r="H370" s="531"/>
      <c r="I370" s="531"/>
      <c r="J370" s="531"/>
      <c r="K370" s="531"/>
      <c r="L370" s="531"/>
      <c r="M370" s="531"/>
      <c r="N370" s="531"/>
      <c r="O370" s="531"/>
      <c r="P370" s="531"/>
      <c r="Q370" s="531"/>
      <c r="R370" s="531"/>
      <c r="S370" s="531"/>
      <c r="T370" s="532"/>
      <c r="U370" s="532"/>
      <c r="V370" s="956" t="s">
        <v>64</v>
      </c>
      <c r="W370" s="890" t="str">
        <f>+W10</f>
        <v>Materiales de Oficina</v>
      </c>
      <c r="X370" s="958">
        <f>+AC10+AC28+AC63+AC107+AC111+AC114+AC135+AC144+AC149+AC151+AC153+AC159+AC172+AC175+AC179+AC183+AC193+AC196+AC200+AC205+AC216+AC224+AC226+AC233+AC244+AC252+AC254+AC260+AC270+AC274+AC278+AC282+AC293+AC301+AC303+AC309+AC316+AC319+AC328+AC330+AC339+AC343</f>
        <v>2999.9990000000003</v>
      </c>
      <c r="Y370" s="1090"/>
      <c r="Z370" s="535"/>
      <c r="AA370" s="534"/>
      <c r="AB370" s="534"/>
      <c r="AC370" s="534"/>
      <c r="AD370" s="539"/>
      <c r="AE370" s="534"/>
      <c r="AF370" s="534"/>
      <c r="AG370" s="534"/>
    </row>
    <row r="371" spans="1:33" s="483" customFormat="1" ht="18" customHeight="1" x14ac:dyDescent="0.3">
      <c r="A371" s="317"/>
      <c r="B371" s="531"/>
      <c r="C371" s="531"/>
      <c r="D371" s="531"/>
      <c r="E371" s="531"/>
      <c r="F371" s="531"/>
      <c r="G371" s="531"/>
      <c r="H371" s="531"/>
      <c r="I371" s="531"/>
      <c r="J371" s="531"/>
      <c r="K371" s="531"/>
      <c r="L371" s="531"/>
      <c r="M371" s="531"/>
      <c r="N371" s="531"/>
      <c r="O371" s="531"/>
      <c r="P371" s="531"/>
      <c r="Q371" s="531"/>
      <c r="R371" s="531"/>
      <c r="S371" s="531"/>
      <c r="T371" s="532"/>
      <c r="U371" s="532"/>
      <c r="V371" s="956" t="s">
        <v>67</v>
      </c>
      <c r="W371" s="890" t="str">
        <f>+W42</f>
        <v>Materiales de Aseo</v>
      </c>
      <c r="X371" s="957">
        <f>+AC42</f>
        <v>2500.00128</v>
      </c>
      <c r="Y371" s="1088"/>
      <c r="Z371" s="535"/>
      <c r="AA371" s="534"/>
      <c r="AB371" s="534"/>
      <c r="AC371" s="534"/>
      <c r="AD371" s="539"/>
      <c r="AE371" s="534"/>
      <c r="AF371" s="534"/>
      <c r="AG371" s="534"/>
    </row>
    <row r="372" spans="1:33" s="483" customFormat="1" ht="33.950000000000003" customHeight="1" x14ac:dyDescent="0.3">
      <c r="A372" s="317"/>
      <c r="B372" s="531"/>
      <c r="C372" s="531"/>
      <c r="D372" s="531"/>
      <c r="E372" s="531"/>
      <c r="F372" s="531"/>
      <c r="G372" s="531"/>
      <c r="H372" s="531"/>
      <c r="I372" s="531"/>
      <c r="J372" s="531"/>
      <c r="K372" s="531"/>
      <c r="L372" s="531"/>
      <c r="M372" s="531"/>
      <c r="N372" s="531"/>
      <c r="O372" s="531"/>
      <c r="P372" s="531"/>
      <c r="Q372" s="531"/>
      <c r="R372" s="531"/>
      <c r="S372" s="531"/>
      <c r="T372" s="532"/>
      <c r="U372" s="532"/>
      <c r="V372" s="956" t="s">
        <v>65</v>
      </c>
      <c r="W372" s="890" t="str">
        <f>+W15</f>
        <v>Materiales de Impresión, Fotografía, Reproducción y Publicaciones</v>
      </c>
      <c r="X372" s="957">
        <f>+AC15+AC120+AC126+AC146+AC163+AC188+AC210+AC219+AC238+AC247+AC265+AC287+AC322+AC324+AC36+AC102+AC296+AC345</f>
        <v>2099.9966399999998</v>
      </c>
      <c r="Y372" s="1088"/>
      <c r="Z372" s="535"/>
      <c r="AA372" s="534"/>
      <c r="AB372" s="534"/>
      <c r="AC372" s="534"/>
      <c r="AD372" s="539"/>
      <c r="AE372" s="534"/>
      <c r="AF372" s="534"/>
      <c r="AG372" s="534"/>
    </row>
    <row r="373" spans="1:33" s="483" customFormat="1" ht="44.25" customHeight="1" x14ac:dyDescent="0.3">
      <c r="A373" s="317"/>
      <c r="B373" s="531"/>
      <c r="C373" s="531"/>
      <c r="D373" s="531"/>
      <c r="E373" s="531"/>
      <c r="F373" s="531"/>
      <c r="G373" s="531"/>
      <c r="H373" s="531"/>
      <c r="I373" s="531"/>
      <c r="J373" s="531"/>
      <c r="K373" s="531"/>
      <c r="L373" s="531"/>
      <c r="M373" s="531"/>
      <c r="N373" s="531"/>
      <c r="O373" s="531"/>
      <c r="P373" s="531"/>
      <c r="Q373" s="531"/>
      <c r="R373" s="531"/>
      <c r="S373" s="531"/>
      <c r="T373" s="532"/>
      <c r="U373" s="532"/>
      <c r="V373" s="956" t="s">
        <v>1170</v>
      </c>
      <c r="W373" s="890" t="s">
        <v>367</v>
      </c>
      <c r="X373" s="957">
        <f>+AC66</f>
        <v>6000</v>
      </c>
      <c r="Y373" s="1088"/>
      <c r="Z373" s="535"/>
      <c r="AA373" s="534"/>
      <c r="AB373" s="534"/>
      <c r="AC373" s="534"/>
      <c r="AD373" s="539"/>
      <c r="AE373" s="534"/>
      <c r="AF373" s="534"/>
      <c r="AG373" s="534"/>
    </row>
    <row r="374" spans="1:33" s="483" customFormat="1" ht="18" customHeight="1" x14ac:dyDescent="0.3">
      <c r="A374" s="317"/>
      <c r="B374" s="531"/>
      <c r="C374" s="531"/>
      <c r="D374" s="531"/>
      <c r="E374" s="531"/>
      <c r="F374" s="531"/>
      <c r="G374" s="531"/>
      <c r="H374" s="531"/>
      <c r="I374" s="531"/>
      <c r="J374" s="531"/>
      <c r="K374" s="531"/>
      <c r="L374" s="531"/>
      <c r="M374" s="531"/>
      <c r="N374" s="531"/>
      <c r="O374" s="531"/>
      <c r="P374" s="531"/>
      <c r="Q374" s="531"/>
      <c r="R374" s="531"/>
      <c r="S374" s="531"/>
      <c r="T374" s="532"/>
      <c r="U374" s="532"/>
      <c r="V374" s="959" t="s">
        <v>955</v>
      </c>
      <c r="W374" s="890" t="s">
        <v>129</v>
      </c>
      <c r="X374" s="957">
        <f>+AC12</f>
        <v>999.99760000000015</v>
      </c>
      <c r="Y374" s="1088"/>
      <c r="Z374" s="535"/>
      <c r="AA374" s="534"/>
      <c r="AB374" s="534"/>
      <c r="AC374" s="534"/>
      <c r="AD374" s="539"/>
      <c r="AE374" s="534"/>
      <c r="AF374" s="534"/>
      <c r="AG374" s="534"/>
    </row>
    <row r="375" spans="1:33" s="483" customFormat="1" ht="18" customHeight="1" x14ac:dyDescent="0.3">
      <c r="A375" s="317"/>
      <c r="B375" s="531"/>
      <c r="C375" s="531"/>
      <c r="D375" s="531"/>
      <c r="E375" s="531"/>
      <c r="F375" s="531"/>
      <c r="G375" s="531"/>
      <c r="H375" s="531"/>
      <c r="I375" s="531"/>
      <c r="J375" s="531"/>
      <c r="K375" s="531"/>
      <c r="L375" s="531"/>
      <c r="M375" s="531"/>
      <c r="N375" s="531"/>
      <c r="O375" s="531"/>
      <c r="P375" s="531"/>
      <c r="Q375" s="531"/>
      <c r="R375" s="531"/>
      <c r="S375" s="531"/>
      <c r="T375" s="532"/>
      <c r="U375" s="532"/>
      <c r="V375" s="959" t="s">
        <v>959</v>
      </c>
      <c r="W375" s="890" t="s">
        <v>129</v>
      </c>
      <c r="X375" s="957">
        <f>+AC20</f>
        <v>3999.9993600000007</v>
      </c>
      <c r="Y375" s="534"/>
      <c r="Z375" s="535"/>
      <c r="AA375" s="534"/>
      <c r="AB375" s="534"/>
      <c r="AC375" s="534"/>
      <c r="AD375" s="539"/>
      <c r="AE375" s="534"/>
      <c r="AF375" s="534"/>
      <c r="AG375" s="534"/>
    </row>
    <row r="376" spans="1:33" s="483" customFormat="1" ht="18" customHeight="1" x14ac:dyDescent="0.3">
      <c r="A376" s="317"/>
      <c r="B376" s="531"/>
      <c r="C376" s="531"/>
      <c r="D376" s="531"/>
      <c r="E376" s="531"/>
      <c r="F376" s="531"/>
      <c r="G376" s="531"/>
      <c r="H376" s="531"/>
      <c r="I376" s="531"/>
      <c r="J376" s="531"/>
      <c r="K376" s="531"/>
      <c r="L376" s="531"/>
      <c r="M376" s="531"/>
      <c r="N376" s="531"/>
      <c r="O376" s="531"/>
      <c r="P376" s="531"/>
      <c r="Q376" s="531"/>
      <c r="R376" s="531"/>
      <c r="S376" s="531"/>
      <c r="T376" s="532"/>
      <c r="U376" s="532"/>
      <c r="V376" s="959" t="s">
        <v>964</v>
      </c>
      <c r="W376" s="890" t="s">
        <v>82</v>
      </c>
      <c r="X376" s="957">
        <f>+AC31</f>
        <v>5399.9960000000001</v>
      </c>
      <c r="Y376" s="1088"/>
      <c r="Z376" s="535"/>
      <c r="AA376" s="534"/>
      <c r="AB376" s="534"/>
      <c r="AC376" s="534"/>
      <c r="AD376" s="539"/>
      <c r="AE376" s="534"/>
      <c r="AF376" s="534"/>
      <c r="AG376" s="534"/>
    </row>
    <row r="377" spans="1:33" s="483" customFormat="1" ht="18" customHeight="1" x14ac:dyDescent="0.3">
      <c r="A377" s="317"/>
      <c r="B377" s="531"/>
      <c r="C377" s="531"/>
      <c r="D377" s="531"/>
      <c r="E377" s="531"/>
      <c r="F377" s="531"/>
      <c r="G377" s="531"/>
      <c r="H377" s="531"/>
      <c r="I377" s="531"/>
      <c r="J377" s="531"/>
      <c r="K377" s="531"/>
      <c r="L377" s="531"/>
      <c r="M377" s="531"/>
      <c r="N377" s="531"/>
      <c r="O377" s="531"/>
      <c r="P377" s="531"/>
      <c r="Q377" s="531"/>
      <c r="R377" s="531"/>
      <c r="S377" s="531"/>
      <c r="T377" s="532"/>
      <c r="U377" s="532"/>
      <c r="V377" s="959" t="s">
        <v>960</v>
      </c>
      <c r="W377" s="890" t="s">
        <v>961</v>
      </c>
      <c r="X377" s="958">
        <f>+AC24</f>
        <v>10000.004000000001</v>
      </c>
      <c r="Y377" s="534"/>
      <c r="Z377" s="535"/>
      <c r="AA377" s="534"/>
      <c r="AB377" s="534"/>
      <c r="AC377" s="534"/>
      <c r="AD377" s="539"/>
      <c r="AE377" s="534"/>
      <c r="AF377" s="534"/>
      <c r="AG377" s="534"/>
    </row>
    <row r="378" spans="1:33" s="483" customFormat="1" ht="33.950000000000003" customHeight="1" x14ac:dyDescent="0.3">
      <c r="A378" s="317"/>
      <c r="B378" s="531"/>
      <c r="C378" s="531"/>
      <c r="D378" s="531"/>
      <c r="E378" s="531"/>
      <c r="F378" s="531"/>
      <c r="G378" s="531"/>
      <c r="H378" s="531"/>
      <c r="I378" s="531"/>
      <c r="J378" s="531"/>
      <c r="K378" s="531"/>
      <c r="L378" s="531"/>
      <c r="M378" s="531"/>
      <c r="N378" s="531"/>
      <c r="O378" s="531"/>
      <c r="P378" s="531"/>
      <c r="Q378" s="531"/>
      <c r="R378" s="531"/>
      <c r="S378" s="531"/>
      <c r="T378" s="532"/>
      <c r="U378" s="532"/>
      <c r="V378" s="956" t="s">
        <v>801</v>
      </c>
      <c r="W378" s="72" t="str">
        <f>+W98</f>
        <v>Obligaciones de Ejercicios Anteriores por Egresos de Personal</v>
      </c>
      <c r="X378" s="957">
        <f>+AC98</f>
        <v>6000</v>
      </c>
      <c r="Y378" s="1088"/>
      <c r="Z378" s="535"/>
      <c r="AA378" s="534"/>
      <c r="AB378" s="534"/>
      <c r="AC378" s="534"/>
      <c r="AD378" s="539"/>
      <c r="AE378" s="534"/>
      <c r="AF378" s="534"/>
      <c r="AG378" s="534"/>
    </row>
    <row r="379" spans="1:33" s="483" customFormat="1" ht="33.950000000000003" customHeight="1" x14ac:dyDescent="0.3">
      <c r="A379" s="317"/>
      <c r="B379" s="531"/>
      <c r="C379" s="531"/>
      <c r="D379" s="531"/>
      <c r="E379" s="531"/>
      <c r="F379" s="531"/>
      <c r="G379" s="531"/>
      <c r="H379" s="531"/>
      <c r="I379" s="531"/>
      <c r="J379" s="531"/>
      <c r="K379" s="531"/>
      <c r="L379" s="531"/>
      <c r="M379" s="531"/>
      <c r="N379" s="531"/>
      <c r="O379" s="531"/>
      <c r="P379" s="531"/>
      <c r="Q379" s="531"/>
      <c r="R379" s="531"/>
      <c r="S379" s="531"/>
      <c r="T379" s="532"/>
      <c r="U379" s="532"/>
      <c r="V379" s="966" t="s">
        <v>73</v>
      </c>
      <c r="W379" s="248" t="str">
        <f>+W99</f>
        <v>Obligaciones de Ejercicios Anteriores por Egresos de Personal</v>
      </c>
      <c r="X379" s="967">
        <f>+AC99</f>
        <v>4275.6029999999992</v>
      </c>
      <c r="Y379" s="534"/>
      <c r="Z379" s="1091"/>
      <c r="AA379" s="534"/>
      <c r="AB379" s="534"/>
      <c r="AC379" s="534"/>
      <c r="AD379" s="539"/>
      <c r="AE379" s="534"/>
      <c r="AF379" s="534"/>
      <c r="AG379" s="534"/>
    </row>
    <row r="380" spans="1:33" s="483" customFormat="1" ht="18" customHeight="1" thickBot="1" x14ac:dyDescent="0.35">
      <c r="A380" s="317"/>
      <c r="B380" s="531"/>
      <c r="C380" s="531"/>
      <c r="D380" s="531"/>
      <c r="E380" s="531"/>
      <c r="F380" s="531"/>
      <c r="G380" s="531"/>
      <c r="H380" s="531"/>
      <c r="I380" s="531"/>
      <c r="J380" s="531"/>
      <c r="K380" s="531"/>
      <c r="L380" s="531"/>
      <c r="M380" s="531"/>
      <c r="N380" s="531"/>
      <c r="O380" s="531"/>
      <c r="P380" s="531"/>
      <c r="Q380" s="531"/>
      <c r="R380" s="531"/>
      <c r="S380" s="531"/>
      <c r="T380" s="532"/>
      <c r="U380" s="532"/>
      <c r="V380" s="964"/>
      <c r="W380" s="965" t="s">
        <v>251</v>
      </c>
      <c r="X380" s="970">
        <f>SUM(X359:X379)</f>
        <v>146767.86374399997</v>
      </c>
      <c r="Y380" s="1092"/>
      <c r="Z380" s="535"/>
      <c r="AA380" s="534"/>
      <c r="AB380" s="534"/>
      <c r="AC380" s="534"/>
      <c r="AD380" s="539"/>
      <c r="AE380" s="534"/>
      <c r="AF380" s="534"/>
      <c r="AG380" s="534"/>
    </row>
    <row r="381" spans="1:33" s="483" customFormat="1" ht="16.5" customHeight="1" thickTop="1" x14ac:dyDescent="0.3">
      <c r="A381" s="317"/>
      <c r="B381" s="531"/>
      <c r="C381" s="531"/>
      <c r="D381" s="531"/>
      <c r="E381" s="531"/>
      <c r="F381" s="531"/>
      <c r="G381" s="531"/>
      <c r="H381" s="531"/>
      <c r="I381" s="531"/>
      <c r="J381" s="531"/>
      <c r="K381" s="531"/>
      <c r="L381" s="531"/>
      <c r="M381" s="531"/>
      <c r="N381" s="531"/>
      <c r="O381" s="531"/>
      <c r="P381" s="531"/>
      <c r="Q381" s="531"/>
      <c r="R381" s="531"/>
      <c r="S381" s="531"/>
      <c r="T381" s="532"/>
      <c r="U381" s="532"/>
      <c r="V381" s="1042"/>
      <c r="W381" s="1042"/>
      <c r="X381" s="1042"/>
      <c r="Y381" s="534"/>
      <c r="Z381" s="535"/>
      <c r="AA381" s="534"/>
      <c r="AB381" s="534"/>
      <c r="AC381" s="534"/>
      <c r="AD381" s="539"/>
      <c r="AE381" s="534"/>
      <c r="AF381" s="534"/>
      <c r="AG381" s="534"/>
    </row>
    <row r="382" spans="1:33" s="483" customFormat="1" ht="16.5" customHeight="1" x14ac:dyDescent="0.3">
      <c r="A382" s="317"/>
      <c r="B382" s="531"/>
      <c r="C382" s="531"/>
      <c r="D382" s="531"/>
      <c r="E382" s="531"/>
      <c r="F382" s="531"/>
      <c r="G382" s="531"/>
      <c r="H382" s="531"/>
      <c r="I382" s="531"/>
      <c r="J382" s="531"/>
      <c r="K382" s="531"/>
      <c r="L382" s="531"/>
      <c r="M382" s="531"/>
      <c r="N382" s="531"/>
      <c r="O382" s="531"/>
      <c r="P382" s="531"/>
      <c r="Q382" s="531"/>
      <c r="R382" s="531"/>
      <c r="S382" s="531"/>
      <c r="T382" s="532"/>
      <c r="U382" s="532"/>
      <c r="V382" s="544"/>
      <c r="W382" s="545" t="s">
        <v>252</v>
      </c>
      <c r="X382" s="544"/>
      <c r="Y382" s="534"/>
      <c r="Z382" s="535"/>
      <c r="AA382" s="546"/>
      <c r="AB382" s="534"/>
      <c r="AC382" s="534"/>
      <c r="AD382" s="539"/>
      <c r="AE382" s="534"/>
      <c r="AF382" s="534"/>
      <c r="AG382" s="534"/>
    </row>
    <row r="383" spans="1:33" s="483" customFormat="1" ht="16.5" customHeight="1" x14ac:dyDescent="0.3">
      <c r="A383" s="317"/>
      <c r="B383" s="531"/>
      <c r="C383" s="531"/>
      <c r="D383" s="531"/>
      <c r="E383" s="531"/>
      <c r="F383" s="531"/>
      <c r="G383" s="531"/>
      <c r="H383" s="531"/>
      <c r="I383" s="531"/>
      <c r="J383" s="531"/>
      <c r="K383" s="531"/>
      <c r="L383" s="531"/>
      <c r="M383" s="531"/>
      <c r="N383" s="531"/>
      <c r="O383" s="531"/>
      <c r="P383" s="531"/>
      <c r="Q383" s="531"/>
      <c r="R383" s="531"/>
      <c r="S383" s="531"/>
      <c r="T383" s="532"/>
      <c r="U383" s="532"/>
      <c r="V383" s="544"/>
      <c r="W383" s="547" t="s">
        <v>1096</v>
      </c>
      <c r="X383" s="548">
        <f>+X359+X360+X361+X362+X363+X364+X365+X366+X369+X370+X371+X372+X374+X376+X378</f>
        <v>104856.85738399999</v>
      </c>
      <c r="Y383" s="1093"/>
      <c r="Z383" s="1094"/>
      <c r="AA383" s="534"/>
      <c r="AB383" s="534"/>
      <c r="AC383" s="534"/>
      <c r="AD383" s="539"/>
      <c r="AE383" s="534"/>
      <c r="AF383" s="534"/>
      <c r="AG383" s="534"/>
    </row>
    <row r="384" spans="1:33" s="483" customFormat="1" ht="16.5" customHeight="1" x14ac:dyDescent="0.3">
      <c r="A384" s="317"/>
      <c r="B384" s="531"/>
      <c r="C384" s="531"/>
      <c r="D384" s="531"/>
      <c r="E384" s="531"/>
      <c r="F384" s="531"/>
      <c r="G384" s="531"/>
      <c r="H384" s="531"/>
      <c r="I384" s="531"/>
      <c r="J384" s="531"/>
      <c r="K384" s="531"/>
      <c r="L384" s="531"/>
      <c r="M384" s="531"/>
      <c r="N384" s="531"/>
      <c r="O384" s="531"/>
      <c r="P384" s="531"/>
      <c r="Q384" s="531"/>
      <c r="R384" s="531"/>
      <c r="S384" s="531"/>
      <c r="T384" s="532"/>
      <c r="U384" s="532"/>
      <c r="V384" s="544"/>
      <c r="W384" s="547" t="s">
        <v>1097</v>
      </c>
      <c r="X384" s="548">
        <f>+X367+X373</f>
        <v>9300</v>
      </c>
      <c r="Y384" s="1095"/>
      <c r="Z384" s="535"/>
      <c r="AA384" s="534"/>
      <c r="AB384" s="534"/>
      <c r="AC384" s="534"/>
      <c r="AD384" s="539"/>
      <c r="AE384" s="534"/>
      <c r="AF384" s="534"/>
      <c r="AG384" s="534"/>
    </row>
    <row r="385" spans="1:33" s="483" customFormat="1" ht="16.5" customHeight="1" x14ac:dyDescent="0.3">
      <c r="A385" s="317"/>
      <c r="B385" s="531"/>
      <c r="C385" s="531"/>
      <c r="D385" s="531"/>
      <c r="E385" s="531"/>
      <c r="F385" s="531"/>
      <c r="G385" s="531"/>
      <c r="H385" s="531"/>
      <c r="I385" s="531"/>
      <c r="J385" s="531"/>
      <c r="K385" s="531"/>
      <c r="L385" s="531"/>
      <c r="M385" s="531"/>
      <c r="N385" s="531"/>
      <c r="O385" s="531"/>
      <c r="P385" s="531"/>
      <c r="Q385" s="531"/>
      <c r="R385" s="531"/>
      <c r="S385" s="531"/>
      <c r="T385" s="532"/>
      <c r="U385" s="532"/>
      <c r="V385" s="544"/>
      <c r="W385" s="547" t="s">
        <v>1098</v>
      </c>
      <c r="X385" s="971">
        <f>+X368+X375+X377+X379</f>
        <v>32611.006359999999</v>
      </c>
      <c r="Y385" s="1093"/>
      <c r="Z385" s="535"/>
      <c r="AA385" s="534"/>
      <c r="AB385" s="534"/>
      <c r="AC385" s="534"/>
      <c r="AD385" s="539"/>
      <c r="AE385" s="534"/>
      <c r="AF385" s="534"/>
      <c r="AG385" s="534"/>
    </row>
    <row r="386" spans="1:33" s="483" customFormat="1" ht="16.5" customHeight="1" x14ac:dyDescent="0.3">
      <c r="A386" s="317"/>
      <c r="B386" s="531"/>
      <c r="C386" s="531"/>
      <c r="D386" s="531"/>
      <c r="E386" s="531"/>
      <c r="F386" s="531"/>
      <c r="G386" s="531"/>
      <c r="H386" s="531"/>
      <c r="I386" s="531"/>
      <c r="J386" s="531"/>
      <c r="K386" s="531"/>
      <c r="L386" s="531"/>
      <c r="M386" s="531"/>
      <c r="N386" s="531"/>
      <c r="O386" s="531"/>
      <c r="P386" s="531"/>
      <c r="Q386" s="531"/>
      <c r="R386" s="531"/>
      <c r="S386" s="531"/>
      <c r="T386" s="532"/>
      <c r="U386" s="532"/>
      <c r="V386" s="544"/>
      <c r="W386" s="549" t="s">
        <v>251</v>
      </c>
      <c r="X386" s="550">
        <f>SUM(X383:X385)</f>
        <v>146767.86374399997</v>
      </c>
      <c r="Y386" s="1093"/>
      <c r="Z386" s="535"/>
      <c r="AA386" s="534"/>
      <c r="AB386" s="534"/>
      <c r="AC386" s="534"/>
      <c r="AD386" s="539"/>
      <c r="AE386" s="534"/>
      <c r="AF386" s="534"/>
      <c r="AG386" s="534"/>
    </row>
    <row r="387" spans="1:33" s="483" customFormat="1" ht="16.5" customHeight="1" x14ac:dyDescent="0.3">
      <c r="A387" s="317"/>
      <c r="B387" s="531"/>
      <c r="C387" s="531"/>
      <c r="D387" s="531"/>
      <c r="E387" s="531"/>
      <c r="F387" s="531"/>
      <c r="G387" s="531"/>
      <c r="H387" s="531"/>
      <c r="I387" s="531"/>
      <c r="J387" s="531"/>
      <c r="K387" s="531"/>
      <c r="L387" s="531"/>
      <c r="M387" s="531"/>
      <c r="N387" s="531"/>
      <c r="O387" s="531"/>
      <c r="P387" s="531"/>
      <c r="Q387" s="531"/>
      <c r="R387" s="531"/>
      <c r="S387" s="531"/>
      <c r="T387" s="532"/>
      <c r="U387" s="532"/>
      <c r="V387" s="544"/>
      <c r="W387" s="547"/>
      <c r="X387" s="544"/>
      <c r="Y387" s="534"/>
      <c r="Z387" s="535"/>
      <c r="AA387" s="534"/>
      <c r="AB387" s="534"/>
      <c r="AC387" s="534"/>
      <c r="AD387" s="539"/>
      <c r="AE387" s="534"/>
      <c r="AF387" s="534"/>
      <c r="AG387" s="534"/>
    </row>
    <row r="388" spans="1:33" s="483" customFormat="1" ht="16.5" customHeight="1" x14ac:dyDescent="0.3">
      <c r="A388" s="317"/>
      <c r="B388" s="531"/>
      <c r="C388" s="531"/>
      <c r="D388" s="531"/>
      <c r="E388" s="531"/>
      <c r="F388" s="531"/>
      <c r="G388" s="531"/>
      <c r="H388" s="531"/>
      <c r="I388" s="531"/>
      <c r="J388" s="531"/>
      <c r="K388" s="531"/>
      <c r="L388" s="531"/>
      <c r="M388" s="531"/>
      <c r="N388" s="531"/>
      <c r="O388" s="531"/>
      <c r="P388" s="531"/>
      <c r="Q388" s="531"/>
      <c r="R388" s="531"/>
      <c r="S388" s="531"/>
      <c r="T388" s="532"/>
      <c r="U388" s="532"/>
      <c r="V388" s="544"/>
      <c r="W388" s="549" t="s">
        <v>256</v>
      </c>
      <c r="X388" s="544"/>
      <c r="Y388" s="534"/>
      <c r="Z388" s="535"/>
      <c r="AA388" s="534"/>
      <c r="AB388" s="534"/>
      <c r="AC388" s="534"/>
      <c r="AD388" s="539"/>
      <c r="AE388" s="534"/>
      <c r="AF388" s="534"/>
      <c r="AG388" s="534"/>
    </row>
    <row r="389" spans="1:33" s="483" customFormat="1" ht="16.5" customHeight="1" x14ac:dyDescent="0.3">
      <c r="A389" s="317"/>
      <c r="B389" s="531"/>
      <c r="C389" s="531"/>
      <c r="D389" s="531"/>
      <c r="E389" s="531"/>
      <c r="F389" s="531"/>
      <c r="G389" s="531"/>
      <c r="H389" s="531"/>
      <c r="I389" s="531"/>
      <c r="J389" s="531"/>
      <c r="K389" s="531"/>
      <c r="L389" s="531"/>
      <c r="M389" s="531"/>
      <c r="N389" s="531"/>
      <c r="O389" s="531"/>
      <c r="P389" s="531"/>
      <c r="Q389" s="531"/>
      <c r="R389" s="531"/>
      <c r="S389" s="531"/>
      <c r="T389" s="532"/>
      <c r="U389" s="532"/>
      <c r="V389" s="544"/>
      <c r="W389" s="547" t="s">
        <v>1099</v>
      </c>
      <c r="X389" s="548">
        <f>SUM(X359:X373)</f>
        <v>116092.26378399998</v>
      </c>
      <c r="Y389" s="534"/>
      <c r="Z389" s="535"/>
      <c r="AA389" s="534"/>
      <c r="AB389" s="534"/>
      <c r="AC389" s="534"/>
      <c r="AD389" s="539"/>
      <c r="AE389" s="534"/>
      <c r="AF389" s="534"/>
      <c r="AG389" s="534"/>
    </row>
    <row r="390" spans="1:33" s="483" customFormat="1" ht="16.5" customHeight="1" x14ac:dyDescent="0.3">
      <c r="A390" s="317"/>
      <c r="B390" s="531"/>
      <c r="C390" s="531"/>
      <c r="D390" s="531"/>
      <c r="E390" s="531"/>
      <c r="F390" s="531"/>
      <c r="G390" s="531"/>
      <c r="H390" s="531"/>
      <c r="I390" s="531"/>
      <c r="J390" s="531"/>
      <c r="K390" s="531"/>
      <c r="L390" s="531"/>
      <c r="M390" s="531"/>
      <c r="N390" s="531"/>
      <c r="O390" s="531"/>
      <c r="P390" s="531"/>
      <c r="Q390" s="531"/>
      <c r="R390" s="531"/>
      <c r="S390" s="531"/>
      <c r="T390" s="532"/>
      <c r="U390" s="532"/>
      <c r="V390" s="544"/>
      <c r="W390" s="547" t="s">
        <v>1100</v>
      </c>
      <c r="X390" s="548">
        <f>SUM(X374:X377)</f>
        <v>20399.99696</v>
      </c>
      <c r="Y390" s="534"/>
      <c r="Z390" s="535"/>
      <c r="AA390" s="534"/>
      <c r="AB390" s="534"/>
      <c r="AC390" s="534"/>
      <c r="AD390" s="539"/>
      <c r="AE390" s="534"/>
      <c r="AF390" s="534"/>
      <c r="AG390" s="534"/>
    </row>
    <row r="391" spans="1:33" s="483" customFormat="1" ht="16.5" customHeight="1" x14ac:dyDescent="0.3">
      <c r="A391" s="317"/>
      <c r="B391" s="531"/>
      <c r="C391" s="531"/>
      <c r="D391" s="531"/>
      <c r="E391" s="531"/>
      <c r="F391" s="531"/>
      <c r="G391" s="531"/>
      <c r="H391" s="531"/>
      <c r="I391" s="531"/>
      <c r="J391" s="531"/>
      <c r="K391" s="531"/>
      <c r="L391" s="531"/>
      <c r="M391" s="531"/>
      <c r="N391" s="531"/>
      <c r="O391" s="531"/>
      <c r="P391" s="531"/>
      <c r="Q391" s="531"/>
      <c r="R391" s="531"/>
      <c r="S391" s="531"/>
      <c r="T391" s="532"/>
      <c r="U391" s="532"/>
      <c r="V391" s="544"/>
      <c r="W391" s="547" t="s">
        <v>1101</v>
      </c>
      <c r="X391" s="971">
        <f>SUM(X378:X379)</f>
        <v>10275.602999999999</v>
      </c>
      <c r="Y391" s="534"/>
      <c r="Z391" s="535"/>
      <c r="AA391" s="534"/>
      <c r="AB391" s="534"/>
      <c r="AC391" s="534"/>
      <c r="AD391" s="539"/>
      <c r="AE391" s="534"/>
      <c r="AF391" s="534"/>
      <c r="AG391" s="534"/>
    </row>
    <row r="392" spans="1:33" s="483" customFormat="1" ht="16.5" customHeight="1" x14ac:dyDescent="0.3">
      <c r="A392" s="317"/>
      <c r="B392" s="531"/>
      <c r="C392" s="531"/>
      <c r="D392" s="531"/>
      <c r="E392" s="531"/>
      <c r="F392" s="531"/>
      <c r="G392" s="531"/>
      <c r="H392" s="531"/>
      <c r="I392" s="531"/>
      <c r="J392" s="531"/>
      <c r="K392" s="531"/>
      <c r="L392" s="531"/>
      <c r="M392" s="531"/>
      <c r="N392" s="531"/>
      <c r="O392" s="531"/>
      <c r="P392" s="531"/>
      <c r="Q392" s="531"/>
      <c r="R392" s="531"/>
      <c r="S392" s="531"/>
      <c r="T392" s="532"/>
      <c r="U392" s="532"/>
      <c r="V392" s="544"/>
      <c r="W392" s="549" t="s">
        <v>251</v>
      </c>
      <c r="X392" s="550">
        <f>SUM(X389:X391)</f>
        <v>146767.86374399997</v>
      </c>
      <c r="Y392" s="534"/>
      <c r="Z392" s="535"/>
      <c r="AA392" s="534"/>
      <c r="AB392" s="534"/>
      <c r="AC392" s="534"/>
      <c r="AD392" s="539"/>
      <c r="AE392" s="534"/>
      <c r="AF392" s="534"/>
      <c r="AG392" s="534"/>
    </row>
    <row r="393" spans="1:33" s="483" customFormat="1" ht="16.5" customHeight="1" x14ac:dyDescent="0.3">
      <c r="A393" s="317"/>
      <c r="B393" s="531"/>
      <c r="C393" s="531"/>
      <c r="D393" s="531"/>
      <c r="E393" s="531"/>
      <c r="F393" s="531"/>
      <c r="G393" s="531"/>
      <c r="H393" s="531"/>
      <c r="I393" s="531"/>
      <c r="J393" s="531"/>
      <c r="K393" s="531"/>
      <c r="L393" s="531"/>
      <c r="M393" s="531"/>
      <c r="N393" s="531"/>
      <c r="O393" s="531"/>
      <c r="P393" s="531"/>
      <c r="Q393" s="531"/>
      <c r="R393" s="531"/>
      <c r="S393" s="531"/>
      <c r="T393" s="531"/>
      <c r="U393" s="531"/>
      <c r="V393" s="551"/>
      <c r="W393" s="552"/>
      <c r="X393" s="317"/>
      <c r="Y393" s="317"/>
      <c r="Z393" s="553"/>
      <c r="AA393" s="317"/>
      <c r="AB393" s="317"/>
      <c r="AC393" s="317"/>
      <c r="AD393" s="554"/>
      <c r="AE393" s="317"/>
      <c r="AF393" s="317"/>
      <c r="AG393" s="317"/>
    </row>
    <row r="394" spans="1:33" s="483" customFormat="1" ht="16.5" customHeight="1" x14ac:dyDescent="0.3">
      <c r="A394" s="317"/>
      <c r="B394" s="531"/>
      <c r="C394" s="531"/>
      <c r="D394" s="531"/>
      <c r="E394" s="531"/>
      <c r="F394" s="531"/>
      <c r="G394" s="531"/>
      <c r="H394" s="531"/>
      <c r="I394" s="531"/>
      <c r="J394" s="531"/>
      <c r="K394" s="531"/>
      <c r="L394" s="531"/>
      <c r="M394" s="531"/>
      <c r="N394" s="531"/>
      <c r="O394" s="531"/>
      <c r="P394" s="531"/>
      <c r="Q394" s="531"/>
      <c r="R394" s="531"/>
      <c r="S394" s="531"/>
      <c r="T394" s="531"/>
      <c r="U394" s="551"/>
      <c r="V394" s="551"/>
      <c r="W394" s="552"/>
      <c r="X394" s="317"/>
      <c r="Y394" s="317"/>
      <c r="Z394" s="553"/>
      <c r="AA394" s="317"/>
      <c r="AB394" s="317"/>
      <c r="AC394" s="554"/>
      <c r="AD394" s="317"/>
      <c r="AE394" s="317"/>
      <c r="AF394" s="317"/>
      <c r="AG394" s="317"/>
    </row>
    <row r="395" spans="1:33" s="483" customFormat="1" ht="15" customHeight="1" x14ac:dyDescent="0.25"/>
    <row r="396" spans="1:33" s="483" customFormat="1" ht="15" customHeight="1" x14ac:dyDescent="0.25"/>
    <row r="397" spans="1:33" s="483" customFormat="1" ht="15" customHeight="1" x14ac:dyDescent="0.25"/>
    <row r="398" spans="1:33" s="483" customFormat="1" ht="15" customHeight="1" x14ac:dyDescent="0.25"/>
    <row r="399" spans="1:33" s="483" customFormat="1" ht="15" customHeight="1" x14ac:dyDescent="0.25"/>
    <row r="400" spans="1:33" s="483" customFormat="1" ht="15" customHeight="1" x14ac:dyDescent="0.25"/>
    <row r="401" s="483" customFormat="1" ht="15" customHeight="1" x14ac:dyDescent="0.25"/>
    <row r="402" s="483" customFormat="1" ht="15" customHeight="1" x14ac:dyDescent="0.25"/>
    <row r="403" s="483" customFormat="1" ht="15" customHeight="1" x14ac:dyDescent="0.25"/>
    <row r="404" s="483" customFormat="1" ht="15" customHeight="1" x14ac:dyDescent="0.25"/>
    <row r="405" s="483" customFormat="1" ht="15" customHeight="1" x14ac:dyDescent="0.25"/>
    <row r="406" s="483" customFormat="1" ht="15" customHeight="1" x14ac:dyDescent="0.25"/>
  </sheetData>
  <mergeCells count="1213">
    <mergeCell ref="U351:AA351"/>
    <mergeCell ref="AD351:AG351"/>
    <mergeCell ref="V356:X356"/>
    <mergeCell ref="S343:S349"/>
    <mergeCell ref="T343:T349"/>
    <mergeCell ref="AG343:AG349"/>
    <mergeCell ref="B350:M350"/>
    <mergeCell ref="U350:AA350"/>
    <mergeCell ref="AD350:AG350"/>
    <mergeCell ref="M343:M349"/>
    <mergeCell ref="N343:N349"/>
    <mergeCell ref="O343:O349"/>
    <mergeCell ref="P343:P349"/>
    <mergeCell ref="Q343:Q349"/>
    <mergeCell ref="R343:R349"/>
    <mergeCell ref="G343:G349"/>
    <mergeCell ref="H343:H349"/>
    <mergeCell ref="I343:I349"/>
    <mergeCell ref="J343:J349"/>
    <mergeCell ref="K343:K349"/>
    <mergeCell ref="L343:L349"/>
    <mergeCell ref="B343:B349"/>
    <mergeCell ref="C343:C349"/>
    <mergeCell ref="D343:D349"/>
    <mergeCell ref="E343:E349"/>
    <mergeCell ref="F343:F349"/>
    <mergeCell ref="P339:P342"/>
    <mergeCell ref="Q339:Q342"/>
    <mergeCell ref="R339:R342"/>
    <mergeCell ref="S339:S342"/>
    <mergeCell ref="T339:T342"/>
    <mergeCell ref="AG339:AG342"/>
    <mergeCell ref="J339:J342"/>
    <mergeCell ref="K339:K342"/>
    <mergeCell ref="L339:L342"/>
    <mergeCell ref="M339:M342"/>
    <mergeCell ref="N339:N342"/>
    <mergeCell ref="O339:O342"/>
    <mergeCell ref="B339:B342"/>
    <mergeCell ref="C339:C342"/>
    <mergeCell ref="D339:D342"/>
    <mergeCell ref="E339:E342"/>
    <mergeCell ref="F339:F342"/>
    <mergeCell ref="G339:G342"/>
    <mergeCell ref="H339:H342"/>
    <mergeCell ref="I339:I342"/>
    <mergeCell ref="N330:N338"/>
    <mergeCell ref="O330:O338"/>
    <mergeCell ref="P330:P338"/>
    <mergeCell ref="Q330:Q338"/>
    <mergeCell ref="R330:R338"/>
    <mergeCell ref="S330:S338"/>
    <mergeCell ref="H330:H338"/>
    <mergeCell ref="I330:I338"/>
    <mergeCell ref="J330:J338"/>
    <mergeCell ref="K330:K338"/>
    <mergeCell ref="L330:L338"/>
    <mergeCell ref="M330:M338"/>
    <mergeCell ref="S324:S329"/>
    <mergeCell ref="T324:T329"/>
    <mergeCell ref="AG324:AG329"/>
    <mergeCell ref="B330:B338"/>
    <mergeCell ref="C330:C338"/>
    <mergeCell ref="D330:D338"/>
    <mergeCell ref="E330:E338"/>
    <mergeCell ref="F330:F338"/>
    <mergeCell ref="G330:G338"/>
    <mergeCell ref="L324:L329"/>
    <mergeCell ref="M324:M329"/>
    <mergeCell ref="N324:N329"/>
    <mergeCell ref="O324:O329"/>
    <mergeCell ref="P324:P329"/>
    <mergeCell ref="Q324:Q329"/>
    <mergeCell ref="F324:F329"/>
    <mergeCell ref="G324:G329"/>
    <mergeCell ref="H324:H329"/>
    <mergeCell ref="I324:I329"/>
    <mergeCell ref="J324:J329"/>
    <mergeCell ref="R324:R329"/>
    <mergeCell ref="I316:I318"/>
    <mergeCell ref="J316:J318"/>
    <mergeCell ref="K316:K318"/>
    <mergeCell ref="L316:L318"/>
    <mergeCell ref="M316:M318"/>
    <mergeCell ref="N316:N318"/>
    <mergeCell ref="K324:K329"/>
    <mergeCell ref="B316:B318"/>
    <mergeCell ref="C316:C318"/>
    <mergeCell ref="D316:D318"/>
    <mergeCell ref="E316:E318"/>
    <mergeCell ref="F316:F318"/>
    <mergeCell ref="G316:G318"/>
    <mergeCell ref="H316:H318"/>
    <mergeCell ref="T330:T338"/>
    <mergeCell ref="AG330:AG338"/>
    <mergeCell ref="Q319:Q323"/>
    <mergeCell ref="R319:R323"/>
    <mergeCell ref="S319:S323"/>
    <mergeCell ref="T319:T323"/>
    <mergeCell ref="AG319:AG323"/>
    <mergeCell ref="B324:B329"/>
    <mergeCell ref="C324:C329"/>
    <mergeCell ref="D324:D329"/>
    <mergeCell ref="E324:E329"/>
    <mergeCell ref="K319:K323"/>
    <mergeCell ref="L319:L323"/>
    <mergeCell ref="M319:M323"/>
    <mergeCell ref="N319:N323"/>
    <mergeCell ref="O319:O323"/>
    <mergeCell ref="P319:P323"/>
    <mergeCell ref="B308:M308"/>
    <mergeCell ref="U308:AA308"/>
    <mergeCell ref="AD308:AG308"/>
    <mergeCell ref="B309:B315"/>
    <mergeCell ref="C309:C315"/>
    <mergeCell ref="D309:D315"/>
    <mergeCell ref="E309:E315"/>
    <mergeCell ref="F309:F315"/>
    <mergeCell ref="G309:G315"/>
    <mergeCell ref="AG316:AG318"/>
    <mergeCell ref="B319:B323"/>
    <mergeCell ref="C319:C323"/>
    <mergeCell ref="D319:D323"/>
    <mergeCell ref="E319:E323"/>
    <mergeCell ref="F319:F323"/>
    <mergeCell ref="G319:G323"/>
    <mergeCell ref="H319:H323"/>
    <mergeCell ref="I319:I323"/>
    <mergeCell ref="J319:J323"/>
    <mergeCell ref="O316:O318"/>
    <mergeCell ref="P316:P318"/>
    <mergeCell ref="Q316:Q318"/>
    <mergeCell ref="R316:R318"/>
    <mergeCell ref="S316:S318"/>
    <mergeCell ref="T316:T318"/>
    <mergeCell ref="T309:T315"/>
    <mergeCell ref="AG309:AG315"/>
    <mergeCell ref="N309:N315"/>
    <mergeCell ref="O309:O315"/>
    <mergeCell ref="P309:P315"/>
    <mergeCell ref="Q309:Q315"/>
    <mergeCell ref="R309:R315"/>
    <mergeCell ref="AG301:AG302"/>
    <mergeCell ref="B303:B307"/>
    <mergeCell ref="C303:C307"/>
    <mergeCell ref="D303:D307"/>
    <mergeCell ref="E303:E307"/>
    <mergeCell ref="F303:F307"/>
    <mergeCell ref="G303:G307"/>
    <mergeCell ref="H303:H307"/>
    <mergeCell ref="I303:I307"/>
    <mergeCell ref="N301:N302"/>
    <mergeCell ref="O301:O302"/>
    <mergeCell ref="P301:P302"/>
    <mergeCell ref="Q301:Q302"/>
    <mergeCell ref="R301:R302"/>
    <mergeCell ref="S301:S302"/>
    <mergeCell ref="H301:H302"/>
    <mergeCell ref="I301:I302"/>
    <mergeCell ref="S309:S315"/>
    <mergeCell ref="H309:H315"/>
    <mergeCell ref="I309:I315"/>
    <mergeCell ref="J309:J315"/>
    <mergeCell ref="K309:K315"/>
    <mergeCell ref="L309:L315"/>
    <mergeCell ref="M309:M315"/>
    <mergeCell ref="P296:P300"/>
    <mergeCell ref="Q296:Q300"/>
    <mergeCell ref="R296:R300"/>
    <mergeCell ref="S296:S300"/>
    <mergeCell ref="T296:T300"/>
    <mergeCell ref="AG296:AG300"/>
    <mergeCell ref="J296:J300"/>
    <mergeCell ref="K296:K300"/>
    <mergeCell ref="L296:L300"/>
    <mergeCell ref="M296:M300"/>
    <mergeCell ref="N296:N300"/>
    <mergeCell ref="O296:O300"/>
    <mergeCell ref="P303:P307"/>
    <mergeCell ref="Q303:Q307"/>
    <mergeCell ref="R303:R307"/>
    <mergeCell ref="S303:S307"/>
    <mergeCell ref="T303:T307"/>
    <mergeCell ref="AG303:AG307"/>
    <mergeCell ref="J303:J307"/>
    <mergeCell ref="K303:K307"/>
    <mergeCell ref="L303:L307"/>
    <mergeCell ref="M303:M307"/>
    <mergeCell ref="N303:N307"/>
    <mergeCell ref="O303:O307"/>
    <mergeCell ref="T301:T302"/>
    <mergeCell ref="L293:L295"/>
    <mergeCell ref="M293:M295"/>
    <mergeCell ref="N293:N295"/>
    <mergeCell ref="B293:B295"/>
    <mergeCell ref="C293:C295"/>
    <mergeCell ref="D293:D295"/>
    <mergeCell ref="E293:E295"/>
    <mergeCell ref="F293:F295"/>
    <mergeCell ref="G293:G295"/>
    <mergeCell ref="H293:H295"/>
    <mergeCell ref="J301:J302"/>
    <mergeCell ref="K301:K302"/>
    <mergeCell ref="L301:L302"/>
    <mergeCell ref="M301:M302"/>
    <mergeCell ref="B301:B302"/>
    <mergeCell ref="C301:C302"/>
    <mergeCell ref="D301:D302"/>
    <mergeCell ref="E301:E302"/>
    <mergeCell ref="F301:F302"/>
    <mergeCell ref="G301:G302"/>
    <mergeCell ref="G282:G292"/>
    <mergeCell ref="H282:H292"/>
    <mergeCell ref="I282:I292"/>
    <mergeCell ref="J282:J292"/>
    <mergeCell ref="K282:K292"/>
    <mergeCell ref="L282:L292"/>
    <mergeCell ref="B281:M281"/>
    <mergeCell ref="U281:AA281"/>
    <mergeCell ref="AD281:AG281"/>
    <mergeCell ref="B282:B292"/>
    <mergeCell ref="C282:C292"/>
    <mergeCell ref="D282:D292"/>
    <mergeCell ref="E282:E292"/>
    <mergeCell ref="F282:F292"/>
    <mergeCell ref="AG293:AG295"/>
    <mergeCell ref="B296:B300"/>
    <mergeCell ref="C296:C300"/>
    <mergeCell ref="D296:D300"/>
    <mergeCell ref="E296:E300"/>
    <mergeCell ref="F296:F300"/>
    <mergeCell ref="G296:G300"/>
    <mergeCell ref="H296:H300"/>
    <mergeCell ref="I296:I300"/>
    <mergeCell ref="O293:O295"/>
    <mergeCell ref="P293:P295"/>
    <mergeCell ref="Q293:Q295"/>
    <mergeCell ref="R293:R295"/>
    <mergeCell ref="S293:S295"/>
    <mergeCell ref="T293:T295"/>
    <mergeCell ref="I293:I295"/>
    <mergeCell ref="J293:J295"/>
    <mergeCell ref="K293:K295"/>
    <mergeCell ref="S278:S280"/>
    <mergeCell ref="T278:T280"/>
    <mergeCell ref="I278:I280"/>
    <mergeCell ref="J278:J280"/>
    <mergeCell ref="K278:K280"/>
    <mergeCell ref="L278:L280"/>
    <mergeCell ref="M278:M280"/>
    <mergeCell ref="N278:N280"/>
    <mergeCell ref="S282:S292"/>
    <mergeCell ref="T282:T292"/>
    <mergeCell ref="AG282:AG292"/>
    <mergeCell ref="S274:S277"/>
    <mergeCell ref="T274:T277"/>
    <mergeCell ref="AG274:AG277"/>
    <mergeCell ref="AG278:AG280"/>
    <mergeCell ref="M282:M292"/>
    <mergeCell ref="N282:N292"/>
    <mergeCell ref="O282:O292"/>
    <mergeCell ref="P282:P292"/>
    <mergeCell ref="Q282:Q292"/>
    <mergeCell ref="R282:R292"/>
    <mergeCell ref="B278:B280"/>
    <mergeCell ref="C278:C280"/>
    <mergeCell ref="D278:D280"/>
    <mergeCell ref="E278:E280"/>
    <mergeCell ref="F278:F280"/>
    <mergeCell ref="G278:G280"/>
    <mergeCell ref="H278:H280"/>
    <mergeCell ref="M274:M277"/>
    <mergeCell ref="N274:N277"/>
    <mergeCell ref="O274:O277"/>
    <mergeCell ref="P274:P277"/>
    <mergeCell ref="Q274:Q277"/>
    <mergeCell ref="R274:R277"/>
    <mergeCell ref="G274:G277"/>
    <mergeCell ref="H274:H277"/>
    <mergeCell ref="I274:I277"/>
    <mergeCell ref="J274:J277"/>
    <mergeCell ref="K274:K277"/>
    <mergeCell ref="L274:L277"/>
    <mergeCell ref="O278:O280"/>
    <mergeCell ref="P278:P280"/>
    <mergeCell ref="Q278:Q280"/>
    <mergeCell ref="R278:R280"/>
    <mergeCell ref="Q270:Q273"/>
    <mergeCell ref="R270:R273"/>
    <mergeCell ref="S270:S273"/>
    <mergeCell ref="T270:T273"/>
    <mergeCell ref="AG270:AG273"/>
    <mergeCell ref="B274:B277"/>
    <mergeCell ref="C274:C277"/>
    <mergeCell ref="D274:D277"/>
    <mergeCell ref="E274:E277"/>
    <mergeCell ref="F274:F277"/>
    <mergeCell ref="K270:K273"/>
    <mergeCell ref="L270:L273"/>
    <mergeCell ref="M270:M273"/>
    <mergeCell ref="N270:N273"/>
    <mergeCell ref="O270:O273"/>
    <mergeCell ref="P270:P273"/>
    <mergeCell ref="AG265:AG269"/>
    <mergeCell ref="B270:B273"/>
    <mergeCell ref="C270:C273"/>
    <mergeCell ref="D270:D273"/>
    <mergeCell ref="E270:E273"/>
    <mergeCell ref="F270:F273"/>
    <mergeCell ref="G270:G273"/>
    <mergeCell ref="H270:H273"/>
    <mergeCell ref="I270:I273"/>
    <mergeCell ref="J270:J273"/>
    <mergeCell ref="O265:O269"/>
    <mergeCell ref="P265:P269"/>
    <mergeCell ref="Q265:Q269"/>
    <mergeCell ref="R265:R269"/>
    <mergeCell ref="S265:S269"/>
    <mergeCell ref="T265:T269"/>
    <mergeCell ref="I265:I269"/>
    <mergeCell ref="J265:J269"/>
    <mergeCell ref="K265:K269"/>
    <mergeCell ref="L265:L269"/>
    <mergeCell ref="M265:M269"/>
    <mergeCell ref="N265:N269"/>
    <mergeCell ref="T260:T264"/>
    <mergeCell ref="AG260:AG264"/>
    <mergeCell ref="B265:B269"/>
    <mergeCell ref="C265:C269"/>
    <mergeCell ref="D265:D269"/>
    <mergeCell ref="E265:E269"/>
    <mergeCell ref="F265:F269"/>
    <mergeCell ref="G265:G269"/>
    <mergeCell ref="H265:H269"/>
    <mergeCell ref="N260:N264"/>
    <mergeCell ref="O260:O264"/>
    <mergeCell ref="P260:P264"/>
    <mergeCell ref="Q260:Q264"/>
    <mergeCell ref="R260:R264"/>
    <mergeCell ref="S260:S264"/>
    <mergeCell ref="H260:H264"/>
    <mergeCell ref="I260:I264"/>
    <mergeCell ref="J260:J264"/>
    <mergeCell ref="K260:K264"/>
    <mergeCell ref="L260:L264"/>
    <mergeCell ref="M260:M264"/>
    <mergeCell ref="B259:M259"/>
    <mergeCell ref="U259:AA259"/>
    <mergeCell ref="AD259:AG259"/>
    <mergeCell ref="B260:B264"/>
    <mergeCell ref="C260:C264"/>
    <mergeCell ref="D260:D264"/>
    <mergeCell ref="E260:E264"/>
    <mergeCell ref="F260:F264"/>
    <mergeCell ref="G260:G264"/>
    <mergeCell ref="P254:P258"/>
    <mergeCell ref="Q254:Q258"/>
    <mergeCell ref="R254:R258"/>
    <mergeCell ref="S254:S258"/>
    <mergeCell ref="T254:T258"/>
    <mergeCell ref="AG254:AG258"/>
    <mergeCell ref="J254:J258"/>
    <mergeCell ref="K254:K258"/>
    <mergeCell ref="L254:L258"/>
    <mergeCell ref="M254:M258"/>
    <mergeCell ref="N254:N258"/>
    <mergeCell ref="O254:O258"/>
    <mergeCell ref="T252:T253"/>
    <mergeCell ref="AG252:AG253"/>
    <mergeCell ref="B254:B258"/>
    <mergeCell ref="C254:C258"/>
    <mergeCell ref="D254:D258"/>
    <mergeCell ref="E254:E258"/>
    <mergeCell ref="F254:F258"/>
    <mergeCell ref="G254:G258"/>
    <mergeCell ref="H254:H258"/>
    <mergeCell ref="I254:I258"/>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P247:P251"/>
    <mergeCell ref="Q247:Q251"/>
    <mergeCell ref="R247:R251"/>
    <mergeCell ref="S247:S251"/>
    <mergeCell ref="T247:T251"/>
    <mergeCell ref="AG247:AG251"/>
    <mergeCell ref="J247:J251"/>
    <mergeCell ref="K247:K251"/>
    <mergeCell ref="L247:L251"/>
    <mergeCell ref="M247:M251"/>
    <mergeCell ref="N247:N251"/>
    <mergeCell ref="O247:O251"/>
    <mergeCell ref="T244:T246"/>
    <mergeCell ref="AG244:AG246"/>
    <mergeCell ref="B247:B251"/>
    <mergeCell ref="C247:C251"/>
    <mergeCell ref="D247:D251"/>
    <mergeCell ref="E247:E251"/>
    <mergeCell ref="F247:F251"/>
    <mergeCell ref="G247:G251"/>
    <mergeCell ref="H247:H251"/>
    <mergeCell ref="I247:I251"/>
    <mergeCell ref="N244:N246"/>
    <mergeCell ref="O244:O246"/>
    <mergeCell ref="P244:P246"/>
    <mergeCell ref="Q244:Q246"/>
    <mergeCell ref="R244:R246"/>
    <mergeCell ref="S244:S246"/>
    <mergeCell ref="H244:H246"/>
    <mergeCell ref="I244:I246"/>
    <mergeCell ref="J244:J246"/>
    <mergeCell ref="K244:K246"/>
    <mergeCell ref="L244:L246"/>
    <mergeCell ref="M244:M246"/>
    <mergeCell ref="S233:S243"/>
    <mergeCell ref="T233:T243"/>
    <mergeCell ref="AG233:AG243"/>
    <mergeCell ref="B244:B246"/>
    <mergeCell ref="C244:C246"/>
    <mergeCell ref="D244:D246"/>
    <mergeCell ref="E244:E246"/>
    <mergeCell ref="F244:F246"/>
    <mergeCell ref="G244:G246"/>
    <mergeCell ref="M233:M243"/>
    <mergeCell ref="N233:N243"/>
    <mergeCell ref="O233:O243"/>
    <mergeCell ref="P233:P243"/>
    <mergeCell ref="Q233:Q243"/>
    <mergeCell ref="R233:R243"/>
    <mergeCell ref="G233:G243"/>
    <mergeCell ref="H233:H243"/>
    <mergeCell ref="I233:I243"/>
    <mergeCell ref="J233:J243"/>
    <mergeCell ref="K233:K243"/>
    <mergeCell ref="L233:L243"/>
    <mergeCell ref="B232:M232"/>
    <mergeCell ref="U232:AA232"/>
    <mergeCell ref="AD232:AG232"/>
    <mergeCell ref="B233:B243"/>
    <mergeCell ref="C233:C243"/>
    <mergeCell ref="D233:D243"/>
    <mergeCell ref="E233:E243"/>
    <mergeCell ref="F233:F243"/>
    <mergeCell ref="O226:O231"/>
    <mergeCell ref="P226:P231"/>
    <mergeCell ref="Q226:Q231"/>
    <mergeCell ref="R226:R231"/>
    <mergeCell ref="S226:S231"/>
    <mergeCell ref="T226:T231"/>
    <mergeCell ref="I226:I231"/>
    <mergeCell ref="J226:J231"/>
    <mergeCell ref="K226:K231"/>
    <mergeCell ref="L226:L231"/>
    <mergeCell ref="M226:M231"/>
    <mergeCell ref="N226:N231"/>
    <mergeCell ref="S224:S225"/>
    <mergeCell ref="T224:T225"/>
    <mergeCell ref="AG224:AG225"/>
    <mergeCell ref="B226:B231"/>
    <mergeCell ref="C226:C231"/>
    <mergeCell ref="D226:D231"/>
    <mergeCell ref="E226:E231"/>
    <mergeCell ref="F226:F231"/>
    <mergeCell ref="G226:G231"/>
    <mergeCell ref="H226:H231"/>
    <mergeCell ref="M224:M225"/>
    <mergeCell ref="N224:N225"/>
    <mergeCell ref="O224:O225"/>
    <mergeCell ref="P224:P225"/>
    <mergeCell ref="Q224:Q225"/>
    <mergeCell ref="R224:R225"/>
    <mergeCell ref="G224:G225"/>
    <mergeCell ref="H224:H225"/>
    <mergeCell ref="I224:I225"/>
    <mergeCell ref="J224:J225"/>
    <mergeCell ref="K224:K225"/>
    <mergeCell ref="L224:L225"/>
    <mergeCell ref="AG226:AG231"/>
    <mergeCell ref="Q219:Q223"/>
    <mergeCell ref="R219:R223"/>
    <mergeCell ref="S219:S223"/>
    <mergeCell ref="T219:T223"/>
    <mergeCell ref="AG219:AG223"/>
    <mergeCell ref="B224:B225"/>
    <mergeCell ref="C224:C225"/>
    <mergeCell ref="D224:D225"/>
    <mergeCell ref="E224:E225"/>
    <mergeCell ref="F224:F225"/>
    <mergeCell ref="K219:K223"/>
    <mergeCell ref="L219:L223"/>
    <mergeCell ref="M219:M223"/>
    <mergeCell ref="N219:N223"/>
    <mergeCell ref="O219:O223"/>
    <mergeCell ref="P219:P223"/>
    <mergeCell ref="AG216:AG218"/>
    <mergeCell ref="B219:B223"/>
    <mergeCell ref="C219:C223"/>
    <mergeCell ref="D219:D223"/>
    <mergeCell ref="E219:E223"/>
    <mergeCell ref="F219:F223"/>
    <mergeCell ref="G219:G223"/>
    <mergeCell ref="H219:H223"/>
    <mergeCell ref="I219:I223"/>
    <mergeCell ref="J219:J223"/>
    <mergeCell ref="O216:O218"/>
    <mergeCell ref="P216:P218"/>
    <mergeCell ref="Q216:Q218"/>
    <mergeCell ref="R216:R218"/>
    <mergeCell ref="S216:S218"/>
    <mergeCell ref="T216:T218"/>
    <mergeCell ref="I216:I218"/>
    <mergeCell ref="J216:J218"/>
    <mergeCell ref="K216:K218"/>
    <mergeCell ref="L216:L218"/>
    <mergeCell ref="M216:M218"/>
    <mergeCell ref="N216:N218"/>
    <mergeCell ref="T205:T215"/>
    <mergeCell ref="AG205:AG215"/>
    <mergeCell ref="B216:B218"/>
    <mergeCell ref="C216:C218"/>
    <mergeCell ref="D216:D218"/>
    <mergeCell ref="E216:E218"/>
    <mergeCell ref="F216:F218"/>
    <mergeCell ref="G216:G218"/>
    <mergeCell ref="H216:H218"/>
    <mergeCell ref="N205:N215"/>
    <mergeCell ref="O205:O215"/>
    <mergeCell ref="P205:P215"/>
    <mergeCell ref="Q205:Q215"/>
    <mergeCell ref="R205:R215"/>
    <mergeCell ref="S205:S215"/>
    <mergeCell ref="H205:H215"/>
    <mergeCell ref="I205:I215"/>
    <mergeCell ref="J205:J215"/>
    <mergeCell ref="K205:K215"/>
    <mergeCell ref="L205:L215"/>
    <mergeCell ref="M205:M215"/>
    <mergeCell ref="B204:M204"/>
    <mergeCell ref="U204:AA204"/>
    <mergeCell ref="AD204:AG204"/>
    <mergeCell ref="B205:B215"/>
    <mergeCell ref="C205:C215"/>
    <mergeCell ref="D205:D215"/>
    <mergeCell ref="E205:E215"/>
    <mergeCell ref="F205:F215"/>
    <mergeCell ref="G205:G215"/>
    <mergeCell ref="P200:P203"/>
    <mergeCell ref="Q200:Q203"/>
    <mergeCell ref="R200:R203"/>
    <mergeCell ref="S200:S203"/>
    <mergeCell ref="T200:T203"/>
    <mergeCell ref="AG200:AG203"/>
    <mergeCell ref="J200:J203"/>
    <mergeCell ref="K200:K203"/>
    <mergeCell ref="L200:L203"/>
    <mergeCell ref="M200:M203"/>
    <mergeCell ref="N200:N203"/>
    <mergeCell ref="O200:O203"/>
    <mergeCell ref="T196:T199"/>
    <mergeCell ref="AG196:AG199"/>
    <mergeCell ref="B200:B203"/>
    <mergeCell ref="C200:C203"/>
    <mergeCell ref="D200:D203"/>
    <mergeCell ref="E200:E203"/>
    <mergeCell ref="F200:F203"/>
    <mergeCell ref="G200:G203"/>
    <mergeCell ref="H200:H203"/>
    <mergeCell ref="I200:I203"/>
    <mergeCell ref="N196:N199"/>
    <mergeCell ref="O196:O199"/>
    <mergeCell ref="P196:P199"/>
    <mergeCell ref="Q196:Q199"/>
    <mergeCell ref="R196:R199"/>
    <mergeCell ref="S196:S199"/>
    <mergeCell ref="H196:H199"/>
    <mergeCell ref="I196:I199"/>
    <mergeCell ref="J196:J199"/>
    <mergeCell ref="K196:K199"/>
    <mergeCell ref="L196:L199"/>
    <mergeCell ref="M196:M199"/>
    <mergeCell ref="B196:B199"/>
    <mergeCell ref="C196:C199"/>
    <mergeCell ref="D196:D199"/>
    <mergeCell ref="E196:E199"/>
    <mergeCell ref="F196:F199"/>
    <mergeCell ref="G196:G199"/>
    <mergeCell ref="P193:P195"/>
    <mergeCell ref="Q193:Q195"/>
    <mergeCell ref="R193:R195"/>
    <mergeCell ref="S193:S195"/>
    <mergeCell ref="T193:T195"/>
    <mergeCell ref="AG193:AG195"/>
    <mergeCell ref="J193:J195"/>
    <mergeCell ref="K193:K195"/>
    <mergeCell ref="L193:L195"/>
    <mergeCell ref="M193:M195"/>
    <mergeCell ref="N193:N195"/>
    <mergeCell ref="O193:O195"/>
    <mergeCell ref="T188:T192"/>
    <mergeCell ref="AG188:AG192"/>
    <mergeCell ref="B193:B195"/>
    <mergeCell ref="C193:C195"/>
    <mergeCell ref="D193:D195"/>
    <mergeCell ref="E193:E195"/>
    <mergeCell ref="F193:F195"/>
    <mergeCell ref="G193:G195"/>
    <mergeCell ref="H193:H195"/>
    <mergeCell ref="I193:I195"/>
    <mergeCell ref="N188:N192"/>
    <mergeCell ref="O188:O192"/>
    <mergeCell ref="P188:P192"/>
    <mergeCell ref="Q188:Q192"/>
    <mergeCell ref="R188:R192"/>
    <mergeCell ref="S188:S192"/>
    <mergeCell ref="H188:H192"/>
    <mergeCell ref="I188:I192"/>
    <mergeCell ref="J188:J192"/>
    <mergeCell ref="K188:K192"/>
    <mergeCell ref="L188:L192"/>
    <mergeCell ref="M188:M192"/>
    <mergeCell ref="S183:S187"/>
    <mergeCell ref="T183:T187"/>
    <mergeCell ref="AG183:AG187"/>
    <mergeCell ref="B188:B192"/>
    <mergeCell ref="C188:C192"/>
    <mergeCell ref="D188:D192"/>
    <mergeCell ref="E188:E192"/>
    <mergeCell ref="F188:F192"/>
    <mergeCell ref="G188:G192"/>
    <mergeCell ref="M183:M187"/>
    <mergeCell ref="N183:N187"/>
    <mergeCell ref="O183:O187"/>
    <mergeCell ref="P183:P187"/>
    <mergeCell ref="Q183:Q187"/>
    <mergeCell ref="R183:R187"/>
    <mergeCell ref="G183:G187"/>
    <mergeCell ref="H183:H187"/>
    <mergeCell ref="I183:I187"/>
    <mergeCell ref="J183:J187"/>
    <mergeCell ref="K183:K187"/>
    <mergeCell ref="L183:L187"/>
    <mergeCell ref="B183:B187"/>
    <mergeCell ref="C183:C187"/>
    <mergeCell ref="D183:D187"/>
    <mergeCell ref="E183:E187"/>
    <mergeCell ref="F183:F187"/>
    <mergeCell ref="S179:S181"/>
    <mergeCell ref="T179:T181"/>
    <mergeCell ref="AG179:AG181"/>
    <mergeCell ref="B182:M182"/>
    <mergeCell ref="U182:AA182"/>
    <mergeCell ref="AD182:AG182"/>
    <mergeCell ref="M179:M181"/>
    <mergeCell ref="N179:N181"/>
    <mergeCell ref="O179:O181"/>
    <mergeCell ref="P179:P181"/>
    <mergeCell ref="Q179:Q181"/>
    <mergeCell ref="R179:R181"/>
    <mergeCell ref="G179:G181"/>
    <mergeCell ref="H179:H181"/>
    <mergeCell ref="I179:I181"/>
    <mergeCell ref="J179:J181"/>
    <mergeCell ref="K179:K181"/>
    <mergeCell ref="L179:L181"/>
    <mergeCell ref="Q175:Q178"/>
    <mergeCell ref="R175:R178"/>
    <mergeCell ref="S175:S178"/>
    <mergeCell ref="T175:T178"/>
    <mergeCell ref="AG175:AG178"/>
    <mergeCell ref="B179:B181"/>
    <mergeCell ref="C179:C181"/>
    <mergeCell ref="D179:D181"/>
    <mergeCell ref="E179:E181"/>
    <mergeCell ref="F179:F181"/>
    <mergeCell ref="K175:K178"/>
    <mergeCell ref="L175:L178"/>
    <mergeCell ref="M175:M178"/>
    <mergeCell ref="N175:N178"/>
    <mergeCell ref="O175:O178"/>
    <mergeCell ref="P175:P178"/>
    <mergeCell ref="AG172:AG174"/>
    <mergeCell ref="B175:B178"/>
    <mergeCell ref="C175:C178"/>
    <mergeCell ref="D175:D178"/>
    <mergeCell ref="E175:E178"/>
    <mergeCell ref="F175:F178"/>
    <mergeCell ref="G175:G178"/>
    <mergeCell ref="H175:H178"/>
    <mergeCell ref="I175:I178"/>
    <mergeCell ref="J175:J178"/>
    <mergeCell ref="O172:O174"/>
    <mergeCell ref="P172:P174"/>
    <mergeCell ref="Q172:Q174"/>
    <mergeCell ref="R172:R174"/>
    <mergeCell ref="S172:S174"/>
    <mergeCell ref="T172:T174"/>
    <mergeCell ref="I172:I174"/>
    <mergeCell ref="J172:J174"/>
    <mergeCell ref="K172:K174"/>
    <mergeCell ref="L172:L174"/>
    <mergeCell ref="M172:M174"/>
    <mergeCell ref="N172:N174"/>
    <mergeCell ref="T163:T171"/>
    <mergeCell ref="AG163:AG171"/>
    <mergeCell ref="B172:B174"/>
    <mergeCell ref="C172:C174"/>
    <mergeCell ref="D172:D174"/>
    <mergeCell ref="E172:E174"/>
    <mergeCell ref="F172:F174"/>
    <mergeCell ref="G172:G174"/>
    <mergeCell ref="H172:H174"/>
    <mergeCell ref="N163:N171"/>
    <mergeCell ref="O163:O171"/>
    <mergeCell ref="P163:P171"/>
    <mergeCell ref="Q163:Q171"/>
    <mergeCell ref="R163:R171"/>
    <mergeCell ref="S163:S171"/>
    <mergeCell ref="H163:H171"/>
    <mergeCell ref="I163:I171"/>
    <mergeCell ref="J163:J171"/>
    <mergeCell ref="K163:K171"/>
    <mergeCell ref="L163:L171"/>
    <mergeCell ref="M163:M171"/>
    <mergeCell ref="B163:B171"/>
    <mergeCell ref="C163:C171"/>
    <mergeCell ref="D163:D171"/>
    <mergeCell ref="E163:E171"/>
    <mergeCell ref="F163:F171"/>
    <mergeCell ref="G163:G171"/>
    <mergeCell ref="L159:L162"/>
    <mergeCell ref="M159:M162"/>
    <mergeCell ref="N159:N162"/>
    <mergeCell ref="O159:O162"/>
    <mergeCell ref="P159:P162"/>
    <mergeCell ref="Q159:Q162"/>
    <mergeCell ref="F159:F162"/>
    <mergeCell ref="G159:G162"/>
    <mergeCell ref="H159:H162"/>
    <mergeCell ref="I159:I162"/>
    <mergeCell ref="J159:J162"/>
    <mergeCell ref="K159:K162"/>
    <mergeCell ref="T153:T157"/>
    <mergeCell ref="AG153:AG157"/>
    <mergeCell ref="B158:M158"/>
    <mergeCell ref="U158:AA158"/>
    <mergeCell ref="AD158:AG158"/>
    <mergeCell ref="B159:B162"/>
    <mergeCell ref="C159:C162"/>
    <mergeCell ref="D159:D162"/>
    <mergeCell ref="E159:E162"/>
    <mergeCell ref="N153:N157"/>
    <mergeCell ref="O153:O157"/>
    <mergeCell ref="P153:P157"/>
    <mergeCell ref="Q153:Q157"/>
    <mergeCell ref="R153:R157"/>
    <mergeCell ref="S153:S157"/>
    <mergeCell ref="H153:H157"/>
    <mergeCell ref="I153:I157"/>
    <mergeCell ref="J153:J157"/>
    <mergeCell ref="K153:K157"/>
    <mergeCell ref="L153:L157"/>
    <mergeCell ref="M153:M157"/>
    <mergeCell ref="B153:B157"/>
    <mergeCell ref="C153:C157"/>
    <mergeCell ref="D153:D157"/>
    <mergeCell ref="E153:E157"/>
    <mergeCell ref="F153:F157"/>
    <mergeCell ref="G153:G157"/>
    <mergeCell ref="R159:R162"/>
    <mergeCell ref="S159:S162"/>
    <mergeCell ref="T159:T162"/>
    <mergeCell ref="AG159:AG162"/>
    <mergeCell ref="P151:P152"/>
    <mergeCell ref="Q151:Q152"/>
    <mergeCell ref="R151:R152"/>
    <mergeCell ref="S151:S152"/>
    <mergeCell ref="T151:T152"/>
    <mergeCell ref="AG151:AG152"/>
    <mergeCell ref="J151:J152"/>
    <mergeCell ref="K151:K152"/>
    <mergeCell ref="L151:L152"/>
    <mergeCell ref="M151:M152"/>
    <mergeCell ref="N151:N152"/>
    <mergeCell ref="O151:O152"/>
    <mergeCell ref="B151:B152"/>
    <mergeCell ref="C151:C152"/>
    <mergeCell ref="D151:D152"/>
    <mergeCell ref="E151:E152"/>
    <mergeCell ref="F151:F152"/>
    <mergeCell ref="G151:G152"/>
    <mergeCell ref="H151:H152"/>
    <mergeCell ref="I151:I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AG146:AG148"/>
    <mergeCell ref="B149:B150"/>
    <mergeCell ref="C149:C150"/>
    <mergeCell ref="D149:D150"/>
    <mergeCell ref="E149:E150"/>
    <mergeCell ref="F149:F150"/>
    <mergeCell ref="G149:G150"/>
    <mergeCell ref="M146:M148"/>
    <mergeCell ref="N146:N148"/>
    <mergeCell ref="O146:O148"/>
    <mergeCell ref="P146:P148"/>
    <mergeCell ref="Q146:Q148"/>
    <mergeCell ref="R146:R148"/>
    <mergeCell ref="G146:G148"/>
    <mergeCell ref="H146:H148"/>
    <mergeCell ref="I146:I148"/>
    <mergeCell ref="J146:J148"/>
    <mergeCell ref="K146:K148"/>
    <mergeCell ref="L146:L148"/>
    <mergeCell ref="T149:T150"/>
    <mergeCell ref="AG149:AG150"/>
    <mergeCell ref="S144:S145"/>
    <mergeCell ref="T144:T145"/>
    <mergeCell ref="AG144:AG145"/>
    <mergeCell ref="B146:B148"/>
    <mergeCell ref="C146:C148"/>
    <mergeCell ref="D146:D148"/>
    <mergeCell ref="E146:E148"/>
    <mergeCell ref="F146:F148"/>
    <mergeCell ref="K144:K145"/>
    <mergeCell ref="L144:L145"/>
    <mergeCell ref="M144:M145"/>
    <mergeCell ref="N144:N145"/>
    <mergeCell ref="O144:O145"/>
    <mergeCell ref="P144:P145"/>
    <mergeCell ref="AG135:AG143"/>
    <mergeCell ref="B144:B145"/>
    <mergeCell ref="C144:C145"/>
    <mergeCell ref="D144:D145"/>
    <mergeCell ref="E144:E145"/>
    <mergeCell ref="F144:F145"/>
    <mergeCell ref="G144:G145"/>
    <mergeCell ref="H144:H145"/>
    <mergeCell ref="I144:I145"/>
    <mergeCell ref="J144:J145"/>
    <mergeCell ref="O135:O143"/>
    <mergeCell ref="P135:P143"/>
    <mergeCell ref="Q135:Q143"/>
    <mergeCell ref="R135:R143"/>
    <mergeCell ref="S135:S143"/>
    <mergeCell ref="T135:T143"/>
    <mergeCell ref="S146:S148"/>
    <mergeCell ref="T146:T148"/>
    <mergeCell ref="N126:N134"/>
    <mergeCell ref="O126:O134"/>
    <mergeCell ref="P126:P134"/>
    <mergeCell ref="Q126:Q134"/>
    <mergeCell ref="R126:R134"/>
    <mergeCell ref="G126:G134"/>
    <mergeCell ref="H126:H134"/>
    <mergeCell ref="I126:I134"/>
    <mergeCell ref="J126:J134"/>
    <mergeCell ref="K126:K134"/>
    <mergeCell ref="L126:L134"/>
    <mergeCell ref="B126:B134"/>
    <mergeCell ref="C126:C134"/>
    <mergeCell ref="D126:D134"/>
    <mergeCell ref="E126:E134"/>
    <mergeCell ref="Q144:Q145"/>
    <mergeCell ref="R144:R145"/>
    <mergeCell ref="F126:F134"/>
    <mergeCell ref="B125:M125"/>
    <mergeCell ref="U125:AA125"/>
    <mergeCell ref="AD125:AG125"/>
    <mergeCell ref="M120:M124"/>
    <mergeCell ref="N120:N124"/>
    <mergeCell ref="O120:O124"/>
    <mergeCell ref="P120:P124"/>
    <mergeCell ref="Q120:Q124"/>
    <mergeCell ref="R120:R124"/>
    <mergeCell ref="G120:G124"/>
    <mergeCell ref="H120:H124"/>
    <mergeCell ref="I120:I124"/>
    <mergeCell ref="J120:J124"/>
    <mergeCell ref="K120:K124"/>
    <mergeCell ref="L120:L124"/>
    <mergeCell ref="I135:I143"/>
    <mergeCell ref="J135:J143"/>
    <mergeCell ref="K135:K143"/>
    <mergeCell ref="L135:L143"/>
    <mergeCell ref="M135:M143"/>
    <mergeCell ref="N135:N143"/>
    <mergeCell ref="S126:S134"/>
    <mergeCell ref="T126:T134"/>
    <mergeCell ref="AG126:AG134"/>
    <mergeCell ref="B135:B143"/>
    <mergeCell ref="C135:C143"/>
    <mergeCell ref="D135:D143"/>
    <mergeCell ref="E135:E143"/>
    <mergeCell ref="F135:F143"/>
    <mergeCell ref="G135:G143"/>
    <mergeCell ref="H135:H143"/>
    <mergeCell ref="M126:M134"/>
    <mergeCell ref="S117:S118"/>
    <mergeCell ref="T117:T118"/>
    <mergeCell ref="AG117:AG118"/>
    <mergeCell ref="B120:B124"/>
    <mergeCell ref="C120:C124"/>
    <mergeCell ref="D120:D124"/>
    <mergeCell ref="E120:E124"/>
    <mergeCell ref="F120:F124"/>
    <mergeCell ref="L117:L118"/>
    <mergeCell ref="M117:M118"/>
    <mergeCell ref="N117:N118"/>
    <mergeCell ref="O117:O118"/>
    <mergeCell ref="P117:P118"/>
    <mergeCell ref="Q117:Q118"/>
    <mergeCell ref="F117:F118"/>
    <mergeCell ref="G117:G118"/>
    <mergeCell ref="H117:H118"/>
    <mergeCell ref="I117:I118"/>
    <mergeCell ref="J117:J118"/>
    <mergeCell ref="K117:K118"/>
    <mergeCell ref="S120:S124"/>
    <mergeCell ref="T120:T124"/>
    <mergeCell ref="AG120:AG124"/>
    <mergeCell ref="Q114:Q115"/>
    <mergeCell ref="R114:R115"/>
    <mergeCell ref="S114:S115"/>
    <mergeCell ref="T114:T115"/>
    <mergeCell ref="AG114:AG115"/>
    <mergeCell ref="B117:B118"/>
    <mergeCell ref="C117:C118"/>
    <mergeCell ref="D117:D118"/>
    <mergeCell ref="E117:E118"/>
    <mergeCell ref="K114:K115"/>
    <mergeCell ref="L114:L115"/>
    <mergeCell ref="M114:M115"/>
    <mergeCell ref="N114:N115"/>
    <mergeCell ref="O114:O115"/>
    <mergeCell ref="P114:P115"/>
    <mergeCell ref="AG111:AG113"/>
    <mergeCell ref="B114:B115"/>
    <mergeCell ref="C114:C115"/>
    <mergeCell ref="D114:D115"/>
    <mergeCell ref="E114:E115"/>
    <mergeCell ref="F114:F115"/>
    <mergeCell ref="G114:G115"/>
    <mergeCell ref="H114:H115"/>
    <mergeCell ref="I114:I115"/>
    <mergeCell ref="J114:J115"/>
    <mergeCell ref="O111:O113"/>
    <mergeCell ref="P111:P113"/>
    <mergeCell ref="Q111:Q113"/>
    <mergeCell ref="R111:R113"/>
    <mergeCell ref="S111:S113"/>
    <mergeCell ref="T111:T113"/>
    <mergeCell ref="R117:R118"/>
    <mergeCell ref="I111:I113"/>
    <mergeCell ref="J111:J113"/>
    <mergeCell ref="K111:K113"/>
    <mergeCell ref="L111:L113"/>
    <mergeCell ref="M111:M113"/>
    <mergeCell ref="N111:N113"/>
    <mergeCell ref="T107:T109"/>
    <mergeCell ref="AG107:AG109"/>
    <mergeCell ref="B111:B113"/>
    <mergeCell ref="C111:C113"/>
    <mergeCell ref="D111:D113"/>
    <mergeCell ref="E111:E113"/>
    <mergeCell ref="F111:F113"/>
    <mergeCell ref="G111:G113"/>
    <mergeCell ref="H111:H113"/>
    <mergeCell ref="N107:N109"/>
    <mergeCell ref="O107:O109"/>
    <mergeCell ref="P107:P109"/>
    <mergeCell ref="Q107:Q109"/>
    <mergeCell ref="R107:R109"/>
    <mergeCell ref="S107:S109"/>
    <mergeCell ref="H107:H109"/>
    <mergeCell ref="I107:I109"/>
    <mergeCell ref="J107:J109"/>
    <mergeCell ref="K107:K109"/>
    <mergeCell ref="L107:L109"/>
    <mergeCell ref="M107:M109"/>
    <mergeCell ref="B107:B109"/>
    <mergeCell ref="C107:C109"/>
    <mergeCell ref="D107:D109"/>
    <mergeCell ref="E107:E109"/>
    <mergeCell ref="F107:F109"/>
    <mergeCell ref="G107:G109"/>
    <mergeCell ref="L102:L106"/>
    <mergeCell ref="M102:M106"/>
    <mergeCell ref="N102:N106"/>
    <mergeCell ref="O102:O106"/>
    <mergeCell ref="P102:P106"/>
    <mergeCell ref="Q102:Q106"/>
    <mergeCell ref="F102:F106"/>
    <mergeCell ref="G102:G106"/>
    <mergeCell ref="H102:H106"/>
    <mergeCell ref="I102:I106"/>
    <mergeCell ref="J102:J106"/>
    <mergeCell ref="K102:K106"/>
    <mergeCell ref="B101:M101"/>
    <mergeCell ref="U101:AA101"/>
    <mergeCell ref="AD101:AG101"/>
    <mergeCell ref="B102:B106"/>
    <mergeCell ref="C102:C106"/>
    <mergeCell ref="D102:D106"/>
    <mergeCell ref="E102:E106"/>
    <mergeCell ref="T86:T100"/>
    <mergeCell ref="I86:I100"/>
    <mergeCell ref="J86:J100"/>
    <mergeCell ref="K86:K100"/>
    <mergeCell ref="L86:L100"/>
    <mergeCell ref="M86:M100"/>
    <mergeCell ref="N86:N100"/>
    <mergeCell ref="R102:R106"/>
    <mergeCell ref="S102:S106"/>
    <mergeCell ref="T102:T106"/>
    <mergeCell ref="AG102:AG106"/>
    <mergeCell ref="I36:I40"/>
    <mergeCell ref="J36:J40"/>
    <mergeCell ref="K36:K40"/>
    <mergeCell ref="T42:T85"/>
    <mergeCell ref="AG42:AG85"/>
    <mergeCell ref="AG86:AG100"/>
    <mergeCell ref="L36:L40"/>
    <mergeCell ref="M36:M40"/>
    <mergeCell ref="B86:B100"/>
    <mergeCell ref="C86:C100"/>
    <mergeCell ref="D86:D100"/>
    <mergeCell ref="E86:E100"/>
    <mergeCell ref="F86:F100"/>
    <mergeCell ref="G86:G100"/>
    <mergeCell ref="H86:H100"/>
    <mergeCell ref="N42:N85"/>
    <mergeCell ref="O42:O85"/>
    <mergeCell ref="P42:P85"/>
    <mergeCell ref="Q42:Q85"/>
    <mergeCell ref="R42:R85"/>
    <mergeCell ref="S42:S85"/>
    <mergeCell ref="H42:H85"/>
    <mergeCell ref="I42:I85"/>
    <mergeCell ref="J42:J85"/>
    <mergeCell ref="K42:K85"/>
    <mergeCell ref="L42:L85"/>
    <mergeCell ref="M42:M85"/>
    <mergeCell ref="B42:B85"/>
    <mergeCell ref="C42:C85"/>
    <mergeCell ref="D42:D85"/>
    <mergeCell ref="E42:E85"/>
    <mergeCell ref="F42:F85"/>
    <mergeCell ref="G42:G85"/>
    <mergeCell ref="O86:O100"/>
    <mergeCell ref="P86:P100"/>
    <mergeCell ref="Q86:Q100"/>
    <mergeCell ref="R86:R100"/>
    <mergeCell ref="S86:S100"/>
    <mergeCell ref="S28:S35"/>
    <mergeCell ref="T28:T35"/>
    <mergeCell ref="AG28:AG35"/>
    <mergeCell ref="B36:B40"/>
    <mergeCell ref="C36:C40"/>
    <mergeCell ref="D36:D40"/>
    <mergeCell ref="E36:E40"/>
    <mergeCell ref="F36:F40"/>
    <mergeCell ref="G36:G40"/>
    <mergeCell ref="M28:M35"/>
    <mergeCell ref="N28:N35"/>
    <mergeCell ref="O28:O35"/>
    <mergeCell ref="P28:P35"/>
    <mergeCell ref="Q28:Q35"/>
    <mergeCell ref="R28:R35"/>
    <mergeCell ref="G28:G35"/>
    <mergeCell ref="H28:H35"/>
    <mergeCell ref="I28:I35"/>
    <mergeCell ref="J28:J35"/>
    <mergeCell ref="K28:K35"/>
    <mergeCell ref="L28:L35"/>
    <mergeCell ref="T36:T40"/>
    <mergeCell ref="AG36:AG40"/>
    <mergeCell ref="N36:N40"/>
    <mergeCell ref="O36:O40"/>
    <mergeCell ref="P36:P40"/>
    <mergeCell ref="Q36:Q40"/>
    <mergeCell ref="R36:R40"/>
    <mergeCell ref="S36:S40"/>
    <mergeCell ref="H36:H40"/>
    <mergeCell ref="A10:A31"/>
    <mergeCell ref="Q15:Q27"/>
    <mergeCell ref="R15:R27"/>
    <mergeCell ref="S15:S27"/>
    <mergeCell ref="T15:T27"/>
    <mergeCell ref="AG15:AG27"/>
    <mergeCell ref="B28:B35"/>
    <mergeCell ref="C28:C35"/>
    <mergeCell ref="D28:D35"/>
    <mergeCell ref="E28:E35"/>
    <mergeCell ref="F28:F35"/>
    <mergeCell ref="K15:K27"/>
    <mergeCell ref="L15:L27"/>
    <mergeCell ref="M15:M27"/>
    <mergeCell ref="N15:N27"/>
    <mergeCell ref="O15:O27"/>
    <mergeCell ref="P15:P27"/>
    <mergeCell ref="AG10:AG14"/>
    <mergeCell ref="B15:B27"/>
    <mergeCell ref="C15:C27"/>
    <mergeCell ref="D15:D27"/>
    <mergeCell ref="E15:E27"/>
    <mergeCell ref="F15:F27"/>
    <mergeCell ref="G15:G27"/>
    <mergeCell ref="H15:H27"/>
    <mergeCell ref="I15:I27"/>
    <mergeCell ref="J15:J27"/>
    <mergeCell ref="O10:O14"/>
    <mergeCell ref="P10:P14"/>
    <mergeCell ref="Q10:Q14"/>
    <mergeCell ref="R10:R14"/>
    <mergeCell ref="S10:S14"/>
    <mergeCell ref="I10:I14"/>
    <mergeCell ref="J10:J14"/>
    <mergeCell ref="K10:K14"/>
    <mergeCell ref="L10:L14"/>
    <mergeCell ref="M10:M14"/>
    <mergeCell ref="N10:N14"/>
    <mergeCell ref="AD8:AF8"/>
    <mergeCell ref="AG8:AG9"/>
    <mergeCell ref="B10:B14"/>
    <mergeCell ref="C10:C14"/>
    <mergeCell ref="D10:D14"/>
    <mergeCell ref="E10:E14"/>
    <mergeCell ref="F10:F14"/>
    <mergeCell ref="G10:G14"/>
    <mergeCell ref="H10:H14"/>
    <mergeCell ref="N8:N9"/>
    <mergeCell ref="O8:R8"/>
    <mergeCell ref="S8:S9"/>
    <mergeCell ref="T8:T9"/>
    <mergeCell ref="U8:Z8"/>
    <mergeCell ref="AA8:AC8"/>
    <mergeCell ref="F8:F9"/>
    <mergeCell ref="G8:G9"/>
    <mergeCell ref="H8:H9"/>
    <mergeCell ref="I8:J8"/>
    <mergeCell ref="K8:L8"/>
    <mergeCell ref="M8:M9"/>
    <mergeCell ref="T10:T14"/>
    <mergeCell ref="A6:L6"/>
    <mergeCell ref="M6:V6"/>
    <mergeCell ref="W6:AG6"/>
    <mergeCell ref="A7:N7"/>
    <mergeCell ref="O7:AG7"/>
    <mergeCell ref="A8:A9"/>
    <mergeCell ref="B8:B9"/>
    <mergeCell ref="C8:C9"/>
    <mergeCell ref="D8:D9"/>
    <mergeCell ref="E8:E9"/>
    <mergeCell ref="A3:L3"/>
    <mergeCell ref="A4:L4"/>
    <mergeCell ref="A1:L1"/>
    <mergeCell ref="A2:L2"/>
    <mergeCell ref="U1:AG1"/>
    <mergeCell ref="U2:AG2"/>
    <mergeCell ref="U3:AG3"/>
    <mergeCell ref="U4:AG4"/>
    <mergeCell ref="M1:T1"/>
    <mergeCell ref="M2:T2"/>
    <mergeCell ref="M3:T3"/>
    <mergeCell ref="M4:T4"/>
    <mergeCell ref="A319:A331"/>
    <mergeCell ref="A332:A350"/>
    <mergeCell ref="A32:A59"/>
    <mergeCell ref="A60:A89"/>
    <mergeCell ref="A90:A101"/>
    <mergeCell ref="A102:A110"/>
    <mergeCell ref="A111:A117"/>
    <mergeCell ref="A118:A125"/>
    <mergeCell ref="A126:A140"/>
    <mergeCell ref="A141:A158"/>
    <mergeCell ref="A159:A164"/>
    <mergeCell ref="A165:A182"/>
    <mergeCell ref="A183:A190"/>
    <mergeCell ref="A191:A204"/>
    <mergeCell ref="A205:A219"/>
    <mergeCell ref="A220:A232"/>
    <mergeCell ref="A233:A247"/>
    <mergeCell ref="A248:A259"/>
    <mergeCell ref="A260:A276"/>
    <mergeCell ref="A277:A281"/>
    <mergeCell ref="A282:A301"/>
    <mergeCell ref="A302:A308"/>
    <mergeCell ref="A309:A318"/>
  </mergeCells>
  <dataValidations count="2">
    <dataValidation type="decimal" allowBlank="1" showInputMessage="1" showErrorMessage="1" prompt="DPLAN - Sólo debe ingresar valores, NO porcentajes." sqref="I10:J10 I15:J15 I28:J28 I36:J36 I41:J42 I86:J86 I102:J102 I107:J107 I110:J111 I114:J114 I116:J117 I119:J120 I126:J126 I135:J135 I144:J144 I146:J146 I149:J149 I151:J151 I153:J153 I159:J159 I163:J163 I172:J172 I175:J175 I179:J179 I183:J183 I188:J188 I193:J193 I196:J196 I200:J200 I205:J205 I216:J216 I219:J219 I224:J224 I226:J226 I233:J233 I244:J244 I247:J247 I252:J252 I254:J254 I260:J260 I265:J265 I270:J270 I274:J274 I278:J278 I282:J282 I293:J293 I296:J296 I301:J301 I303:J303 I309:J309 I316:J316 I319:J319 I324:J324 I330:J330 I339:J339 I343:J343">
      <formula1>0</formula1>
      <formula2>1000000</formula2>
    </dataValidation>
    <dataValidation type="decimal" allowBlank="1" showInputMessage="1" showErrorMessage="1" prompt="DPLAN - El Tiempo en Semanas máximo a ingresar en cada semestre, es 24." sqref="K10:L10 K15:L15 K28:L28 K36:L36 K41:L42 K86:L86 K102:L102 K107:L107 K110:L111 K114:L114 K116:L117 K119:L120 K126:L126 K135:L135 K144:L144 K146:L146 K149:L149 K151:L151 K153:L153 K159:L159 K163:L163 K172:L172 K175:L175 K179:L179 K183:L183 K188:L188 K193:L193 K196:L196 K200:L200 K205:L205 K216:L216 K219:L219 K224:L224 K226:L226 K233:L233 K244:L244 K247:L247 K252:L252 K254:L254 K260:L260 K265:L265 K270:L270 K274:L274 K278:L278 K282:L282 K293:L293 K296:L296 K301:L301 K303:L303 K309:L309 K316:L316 K319:L319 K324:L324 K330:L330 K339:L339 K343:L343">
      <formula1>0</formula1>
      <formula2>24</formula2>
    </dataValidation>
  </dataValidations>
  <printOptions horizontalCentered="1"/>
  <pageMargins left="0" right="0" top="0.98425196850393704" bottom="0.35433070866141736" header="0" footer="0"/>
  <pageSetup paperSize="9" scale="64" pageOrder="overThenDown" orientation="landscape" r:id="rId1"/>
  <headerFooter scaleWithDoc="0" alignWithMargins="0">
    <oddHeader>&amp;L&amp;"Britannic Bold,Normal"&amp;12&amp;K002060POA PAC 2020 AJUSTADO&amp;"-,Normal"&amp;11&amp;K01+000
&amp;"Cambria,Cursiva"&amp;12&amp;K0070C0Facultad de Ciencias Empresariales&amp;C&amp;"Cambria,Normal"&amp;12&amp;K002060&amp;P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37"/>
  <sheetViews>
    <sheetView showGridLines="0" zoomScaleNormal="100" workbookViewId="0">
      <selection sqref="A1:L1"/>
    </sheetView>
  </sheetViews>
  <sheetFormatPr baseColWidth="10" defaultRowHeight="15" x14ac:dyDescent="0.25"/>
  <cols>
    <col min="1" max="1" width="7.7109375" customWidth="1"/>
    <col min="2" max="2" width="8.7109375" customWidth="1"/>
    <col min="3" max="4" width="25.7109375" customWidth="1"/>
    <col min="5" max="5" width="18.7109375" customWidth="1"/>
    <col min="6" max="8" width="25.7109375" customWidth="1"/>
    <col min="9" max="12" width="14.7109375" customWidth="1"/>
    <col min="13" max="13" width="45.7109375" customWidth="1"/>
    <col min="14" max="14" width="35.7109375" customWidth="1"/>
    <col min="15" max="16" width="15.7109375" customWidth="1"/>
    <col min="17" max="17" width="17.7109375" customWidth="1"/>
    <col min="18" max="19" width="15.7109375" customWidth="1"/>
    <col min="20" max="20" width="30.7109375" customWidth="1"/>
    <col min="21" max="21" width="16.7109375" customWidth="1"/>
    <col min="22" max="22" width="14.7109375" customWidth="1"/>
    <col min="23" max="23" width="42.140625" customWidth="1"/>
    <col min="24" max="24" width="14.85546875" customWidth="1"/>
    <col min="25" max="25" width="19.42578125" customWidth="1"/>
    <col min="26" max="28" width="13.7109375" customWidth="1"/>
    <col min="29" max="29" width="17.7109375" customWidth="1"/>
    <col min="30" max="32" width="9.85546875" customWidth="1"/>
    <col min="33" max="33" width="29.7109375" customWidth="1"/>
  </cols>
  <sheetData>
    <row r="1" spans="1:33" ht="45.75" customHeight="1"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c r="V1" s="2756"/>
      <c r="W1" s="2756" t="s">
        <v>0</v>
      </c>
      <c r="X1" s="2756"/>
      <c r="Y1" s="2756"/>
      <c r="Z1" s="2756"/>
      <c r="AA1" s="2756"/>
      <c r="AB1" s="2756"/>
      <c r="AC1" s="2756"/>
      <c r="AD1" s="2756"/>
      <c r="AE1" s="2756"/>
      <c r="AF1" s="2756"/>
      <c r="AG1" s="2757"/>
    </row>
    <row r="2" spans="1:33" ht="30"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c r="V2" s="2759"/>
      <c r="W2" s="2759" t="s">
        <v>1</v>
      </c>
      <c r="X2" s="2759"/>
      <c r="Y2" s="2759"/>
      <c r="Z2" s="2759"/>
      <c r="AA2" s="2759"/>
      <c r="AB2" s="2759"/>
      <c r="AC2" s="2759"/>
      <c r="AD2" s="2759"/>
      <c r="AE2" s="2759"/>
      <c r="AF2" s="2759"/>
      <c r="AG2" s="2760"/>
    </row>
    <row r="3" spans="1:33" ht="30.75" x14ac:dyDescent="0.25">
      <c r="A3" s="2749" t="s">
        <v>1478</v>
      </c>
      <c r="B3" s="2750"/>
      <c r="C3" s="2750"/>
      <c r="D3" s="2750"/>
      <c r="E3" s="2750"/>
      <c r="F3" s="2750"/>
      <c r="G3" s="2750"/>
      <c r="H3" s="2750"/>
      <c r="I3" s="2750"/>
      <c r="J3" s="2750"/>
      <c r="K3" s="2750"/>
      <c r="L3" s="2750"/>
      <c r="M3" s="2750" t="s">
        <v>1478</v>
      </c>
      <c r="N3" s="2750"/>
      <c r="O3" s="2750"/>
      <c r="P3" s="2750"/>
      <c r="Q3" s="2750"/>
      <c r="R3" s="2750"/>
      <c r="S3" s="2750"/>
      <c r="T3" s="2750"/>
      <c r="U3" s="2750"/>
      <c r="V3" s="2750"/>
      <c r="W3" s="2750" t="s">
        <v>1478</v>
      </c>
      <c r="X3" s="2750"/>
      <c r="Y3" s="2750"/>
      <c r="Z3" s="2750"/>
      <c r="AA3" s="2750"/>
      <c r="AB3" s="2750"/>
      <c r="AC3" s="2750"/>
      <c r="AD3" s="2750"/>
      <c r="AE3" s="2750"/>
      <c r="AF3" s="2750"/>
      <c r="AG3" s="2751"/>
    </row>
    <row r="4" spans="1:33" ht="27" thickBot="1" x14ac:dyDescent="0.3">
      <c r="A4" s="2752" t="s">
        <v>2093</v>
      </c>
      <c r="B4" s="2753"/>
      <c r="C4" s="2753"/>
      <c r="D4" s="2753"/>
      <c r="E4" s="2753"/>
      <c r="F4" s="2753"/>
      <c r="G4" s="2753"/>
      <c r="H4" s="2753"/>
      <c r="I4" s="2753"/>
      <c r="J4" s="2753"/>
      <c r="K4" s="2753"/>
      <c r="L4" s="2753"/>
      <c r="M4" s="2753" t="s">
        <v>2093</v>
      </c>
      <c r="N4" s="2753"/>
      <c r="O4" s="2753"/>
      <c r="P4" s="2753"/>
      <c r="Q4" s="2753"/>
      <c r="R4" s="2753"/>
      <c r="S4" s="2753"/>
      <c r="T4" s="2753"/>
      <c r="U4" s="2753"/>
      <c r="V4" s="2753"/>
      <c r="W4" s="2753" t="s">
        <v>2093</v>
      </c>
      <c r="X4" s="2753"/>
      <c r="Y4" s="2753"/>
      <c r="Z4" s="2753"/>
      <c r="AA4" s="2753"/>
      <c r="AB4" s="2753"/>
      <c r="AC4" s="2753"/>
      <c r="AD4" s="2753"/>
      <c r="AE4" s="2753"/>
      <c r="AF4" s="2753"/>
      <c r="AG4" s="2754"/>
    </row>
    <row r="5" spans="1:33" ht="24" customHeight="1" thickBot="1" x14ac:dyDescent="0.3">
      <c r="A5" s="3"/>
      <c r="B5" s="4"/>
      <c r="C5" s="4"/>
      <c r="D5" s="4"/>
      <c r="E5" s="4"/>
      <c r="F5" s="4"/>
      <c r="G5" s="4"/>
      <c r="H5" s="4"/>
      <c r="I5" s="4"/>
      <c r="J5" s="4"/>
      <c r="K5" s="4"/>
      <c r="L5" s="4"/>
      <c r="M5" s="4"/>
      <c r="N5" s="4"/>
      <c r="O5" s="4"/>
      <c r="P5" s="4"/>
      <c r="Q5" s="4"/>
      <c r="R5" s="4"/>
      <c r="S5" s="4"/>
      <c r="T5" s="4"/>
      <c r="U5" s="4"/>
      <c r="V5" s="1737"/>
      <c r="W5" s="4"/>
      <c r="X5" s="4"/>
      <c r="Y5" s="4"/>
      <c r="Z5" s="4"/>
      <c r="AA5" s="4"/>
      <c r="AB5" s="4"/>
      <c r="AC5" s="4"/>
      <c r="AD5" s="4"/>
      <c r="AE5" s="4"/>
      <c r="AF5" s="4"/>
      <c r="AG5" s="3"/>
    </row>
    <row r="6" spans="1:33"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ht="27" customHeight="1"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2740"/>
      <c r="AA7" s="2740"/>
      <c r="AB7" s="2740"/>
      <c r="AC7" s="2740"/>
      <c r="AD7" s="2740"/>
      <c r="AE7" s="2740"/>
      <c r="AF7" s="2740"/>
      <c r="AG7" s="2741"/>
    </row>
    <row r="8" spans="1:33" ht="39.75"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3032" t="s">
        <v>17</v>
      </c>
      <c r="O8" s="2727" t="s">
        <v>18</v>
      </c>
      <c r="P8" s="2728"/>
      <c r="Q8" s="2728"/>
      <c r="R8" s="2728"/>
      <c r="S8" s="3034" t="s">
        <v>19</v>
      </c>
      <c r="T8" s="2728" t="s">
        <v>20</v>
      </c>
      <c r="U8" s="2748" t="s">
        <v>21</v>
      </c>
      <c r="V8" s="2748"/>
      <c r="W8" s="2748"/>
      <c r="X8" s="2748"/>
      <c r="Y8" s="2748"/>
      <c r="Z8" s="2748"/>
      <c r="AA8" s="2744" t="s">
        <v>22</v>
      </c>
      <c r="AB8" s="2744"/>
      <c r="AC8" s="2744"/>
      <c r="AD8" s="2744" t="s">
        <v>23</v>
      </c>
      <c r="AE8" s="2744"/>
      <c r="AF8" s="2744"/>
      <c r="AG8" s="2745" t="s">
        <v>24</v>
      </c>
    </row>
    <row r="9" spans="1:33" ht="64.5" customHeight="1" thickBot="1" x14ac:dyDescent="0.3">
      <c r="A9" s="2743"/>
      <c r="B9" s="3031"/>
      <c r="C9" s="3031"/>
      <c r="D9" s="3031"/>
      <c r="E9" s="3031"/>
      <c r="F9" s="3031"/>
      <c r="G9" s="3031"/>
      <c r="H9" s="3037"/>
      <c r="I9" s="1738" t="s">
        <v>25</v>
      </c>
      <c r="J9" s="1738" t="s">
        <v>26</v>
      </c>
      <c r="K9" s="1738" t="s">
        <v>25</v>
      </c>
      <c r="L9" s="1738" t="s">
        <v>26</v>
      </c>
      <c r="M9" s="3037"/>
      <c r="N9" s="3033"/>
      <c r="O9" s="1739" t="s">
        <v>27</v>
      </c>
      <c r="P9" s="1740" t="s">
        <v>28</v>
      </c>
      <c r="Q9" s="1740" t="s">
        <v>29</v>
      </c>
      <c r="R9" s="1740" t="s">
        <v>30</v>
      </c>
      <c r="S9" s="3035"/>
      <c r="T9" s="3036"/>
      <c r="U9" s="1741" t="s">
        <v>31</v>
      </c>
      <c r="V9" s="1742" t="s">
        <v>32</v>
      </c>
      <c r="W9" s="1741" t="s">
        <v>33</v>
      </c>
      <c r="X9" s="1741" t="s">
        <v>34</v>
      </c>
      <c r="Y9" s="1741" t="s">
        <v>35</v>
      </c>
      <c r="Z9" s="1742" t="s">
        <v>36</v>
      </c>
      <c r="AA9" s="1743" t="s">
        <v>37</v>
      </c>
      <c r="AB9" s="11" t="s">
        <v>38</v>
      </c>
      <c r="AC9" s="11" t="s">
        <v>39</v>
      </c>
      <c r="AD9" s="12" t="s">
        <v>40</v>
      </c>
      <c r="AE9" s="12" t="s">
        <v>41</v>
      </c>
      <c r="AF9" s="12" t="s">
        <v>42</v>
      </c>
      <c r="AG9" s="2746"/>
    </row>
    <row r="10" spans="1:33" ht="18" customHeight="1" x14ac:dyDescent="0.25">
      <c r="A10" s="2712" t="s">
        <v>43</v>
      </c>
      <c r="B10" s="2544" t="s">
        <v>44</v>
      </c>
      <c r="C10" s="2547" t="s">
        <v>45</v>
      </c>
      <c r="D10" s="2723" t="s">
        <v>285</v>
      </c>
      <c r="E10" s="3027" t="s">
        <v>47</v>
      </c>
      <c r="F10" s="2493" t="s">
        <v>1479</v>
      </c>
      <c r="G10" s="2493" t="s">
        <v>49</v>
      </c>
      <c r="H10" s="2493" t="s">
        <v>341</v>
      </c>
      <c r="I10" s="2557">
        <v>1</v>
      </c>
      <c r="J10" s="2557">
        <v>1</v>
      </c>
      <c r="K10" s="2516">
        <v>24</v>
      </c>
      <c r="L10" s="2516">
        <v>24</v>
      </c>
      <c r="M10" s="2493" t="s">
        <v>1480</v>
      </c>
      <c r="N10" s="2525" t="s">
        <v>1481</v>
      </c>
      <c r="O10" s="3041">
        <f>AC10+AC11+AC12+AC13+AC14+AC15+AC16+AC19</f>
        <v>86862.44</v>
      </c>
      <c r="P10" s="3045">
        <f>+AC17</f>
        <v>7999.8050000000003</v>
      </c>
      <c r="Q10" s="3045">
        <f>+AC18+AC20</f>
        <v>18610.370000000003</v>
      </c>
      <c r="R10" s="3045">
        <v>0</v>
      </c>
      <c r="S10" s="2510">
        <f>SUM(O10:Q20)</f>
        <v>113472.61499999999</v>
      </c>
      <c r="T10" s="2493" t="s">
        <v>1482</v>
      </c>
      <c r="U10" s="363" t="s">
        <v>50</v>
      </c>
      <c r="V10" s="1744" t="s">
        <v>47</v>
      </c>
      <c r="W10" s="364" t="s">
        <v>51</v>
      </c>
      <c r="X10" s="88"/>
      <c r="Y10" s="89"/>
      <c r="Z10" s="233"/>
      <c r="AA10" s="233">
        <v>4200</v>
      </c>
      <c r="AB10" s="233">
        <f>AA10</f>
        <v>4200</v>
      </c>
      <c r="AC10" s="234">
        <f>AB10</f>
        <v>4200</v>
      </c>
      <c r="AD10" s="1745" t="s">
        <v>52</v>
      </c>
      <c r="AE10" s="1745" t="s">
        <v>52</v>
      </c>
      <c r="AF10" s="1745" t="s">
        <v>52</v>
      </c>
      <c r="AG10" s="3038"/>
    </row>
    <row r="11" spans="1:33" ht="18" customHeight="1" x14ac:dyDescent="0.25">
      <c r="A11" s="2670"/>
      <c r="B11" s="2545"/>
      <c r="C11" s="2548"/>
      <c r="D11" s="2472"/>
      <c r="E11" s="3028"/>
      <c r="F11" s="2442"/>
      <c r="G11" s="2442"/>
      <c r="H11" s="2442"/>
      <c r="I11" s="2558"/>
      <c r="J11" s="2558"/>
      <c r="K11" s="2517"/>
      <c r="L11" s="2517"/>
      <c r="M11" s="2442"/>
      <c r="N11" s="2451"/>
      <c r="O11" s="3042"/>
      <c r="P11" s="3046"/>
      <c r="Q11" s="3046"/>
      <c r="R11" s="3046"/>
      <c r="S11" s="2511"/>
      <c r="T11" s="2442"/>
      <c r="U11" s="31" t="s">
        <v>53</v>
      </c>
      <c r="V11" s="1746" t="s">
        <v>47</v>
      </c>
      <c r="W11" s="365" t="s">
        <v>54</v>
      </c>
      <c r="X11" s="39"/>
      <c r="Y11" s="36"/>
      <c r="Z11" s="236"/>
      <c r="AA11" s="236">
        <v>29800</v>
      </c>
      <c r="AB11" s="236">
        <f t="shared" ref="AB11:AC20" si="0">AA11</f>
        <v>29800</v>
      </c>
      <c r="AC11" s="247">
        <f t="shared" si="0"/>
        <v>29800</v>
      </c>
      <c r="AD11" s="1747" t="s">
        <v>52</v>
      </c>
      <c r="AE11" s="1747" t="s">
        <v>52</v>
      </c>
      <c r="AF11" s="1747" t="s">
        <v>52</v>
      </c>
      <c r="AG11" s="3039"/>
    </row>
    <row r="12" spans="1:33" ht="18" customHeight="1" x14ac:dyDescent="0.25">
      <c r="A12" s="2670"/>
      <c r="B12" s="2545"/>
      <c r="C12" s="2548"/>
      <c r="D12" s="2472"/>
      <c r="E12" s="3028"/>
      <c r="F12" s="2442"/>
      <c r="G12" s="2442"/>
      <c r="H12" s="2442"/>
      <c r="I12" s="2558"/>
      <c r="J12" s="2558"/>
      <c r="K12" s="2517"/>
      <c r="L12" s="2517"/>
      <c r="M12" s="2442"/>
      <c r="N12" s="2451"/>
      <c r="O12" s="3042"/>
      <c r="P12" s="3046"/>
      <c r="Q12" s="3046"/>
      <c r="R12" s="3046"/>
      <c r="S12" s="2511"/>
      <c r="T12" s="2442"/>
      <c r="U12" s="31" t="s">
        <v>55</v>
      </c>
      <c r="V12" s="1746" t="s">
        <v>47</v>
      </c>
      <c r="W12" s="365" t="s">
        <v>56</v>
      </c>
      <c r="X12" s="39"/>
      <c r="Y12" s="36"/>
      <c r="Z12" s="236"/>
      <c r="AA12" s="236">
        <v>320</v>
      </c>
      <c r="AB12" s="236">
        <f t="shared" si="0"/>
        <v>320</v>
      </c>
      <c r="AC12" s="247">
        <f t="shared" si="0"/>
        <v>320</v>
      </c>
      <c r="AD12" s="1747" t="s">
        <v>52</v>
      </c>
      <c r="AE12" s="1747" t="s">
        <v>52</v>
      </c>
      <c r="AF12" s="1747" t="s">
        <v>52</v>
      </c>
      <c r="AG12" s="3039"/>
    </row>
    <row r="13" spans="1:33" ht="18" customHeight="1" x14ac:dyDescent="0.25">
      <c r="A13" s="2670"/>
      <c r="B13" s="2545"/>
      <c r="C13" s="2548"/>
      <c r="D13" s="2472"/>
      <c r="E13" s="3028"/>
      <c r="F13" s="2442"/>
      <c r="G13" s="2442"/>
      <c r="H13" s="2442"/>
      <c r="I13" s="2558"/>
      <c r="J13" s="2558"/>
      <c r="K13" s="2517"/>
      <c r="L13" s="2517"/>
      <c r="M13" s="2442"/>
      <c r="N13" s="2451"/>
      <c r="O13" s="3042"/>
      <c r="P13" s="3046"/>
      <c r="Q13" s="3046"/>
      <c r="R13" s="3046"/>
      <c r="S13" s="2511"/>
      <c r="T13" s="2442"/>
      <c r="U13" s="31" t="s">
        <v>57</v>
      </c>
      <c r="V13" s="1746" t="s">
        <v>47</v>
      </c>
      <c r="W13" s="365" t="s">
        <v>1483</v>
      </c>
      <c r="X13" s="39"/>
      <c r="Y13" s="36"/>
      <c r="Z13" s="236"/>
      <c r="AA13" s="236">
        <f>26.25+250</f>
        <v>276.25</v>
      </c>
      <c r="AB13" s="236">
        <f t="shared" si="0"/>
        <v>276.25</v>
      </c>
      <c r="AC13" s="247">
        <f t="shared" si="0"/>
        <v>276.25</v>
      </c>
      <c r="AD13" s="1747" t="s">
        <v>52</v>
      </c>
      <c r="AE13" s="1747" t="s">
        <v>52</v>
      </c>
      <c r="AF13" s="1747" t="s">
        <v>52</v>
      </c>
      <c r="AG13" s="3039"/>
    </row>
    <row r="14" spans="1:33" ht="18" customHeight="1" x14ac:dyDescent="0.25">
      <c r="A14" s="2670"/>
      <c r="B14" s="2545"/>
      <c r="C14" s="2548"/>
      <c r="D14" s="2472"/>
      <c r="E14" s="3028"/>
      <c r="F14" s="2442"/>
      <c r="G14" s="2442"/>
      <c r="H14" s="2442"/>
      <c r="I14" s="2558"/>
      <c r="J14" s="2558"/>
      <c r="K14" s="2517"/>
      <c r="L14" s="2517"/>
      <c r="M14" s="2442"/>
      <c r="N14" s="2451"/>
      <c r="O14" s="3042"/>
      <c r="P14" s="3046"/>
      <c r="Q14" s="3046"/>
      <c r="R14" s="3046"/>
      <c r="S14" s="2511"/>
      <c r="T14" s="2442"/>
      <c r="U14" s="31" t="s">
        <v>59</v>
      </c>
      <c r="V14" s="1746" t="s">
        <v>47</v>
      </c>
      <c r="W14" s="365" t="s">
        <v>60</v>
      </c>
      <c r="X14" s="39"/>
      <c r="Y14" s="36"/>
      <c r="Z14" s="236"/>
      <c r="AA14" s="236">
        <v>1193.2</v>
      </c>
      <c r="AB14" s="236">
        <f t="shared" si="0"/>
        <v>1193.2</v>
      </c>
      <c r="AC14" s="247">
        <f t="shared" si="0"/>
        <v>1193.2</v>
      </c>
      <c r="AD14" s="1747" t="s">
        <v>52</v>
      </c>
      <c r="AE14" s="1747" t="s">
        <v>52</v>
      </c>
      <c r="AF14" s="1747" t="s">
        <v>52</v>
      </c>
      <c r="AG14" s="3039"/>
    </row>
    <row r="15" spans="1:33" ht="18" customHeight="1" x14ac:dyDescent="0.25">
      <c r="A15" s="2670"/>
      <c r="B15" s="2545"/>
      <c r="C15" s="2548"/>
      <c r="D15" s="2472"/>
      <c r="E15" s="3028"/>
      <c r="F15" s="2442"/>
      <c r="G15" s="2442"/>
      <c r="H15" s="2442"/>
      <c r="I15" s="2558"/>
      <c r="J15" s="2558"/>
      <c r="K15" s="2517"/>
      <c r="L15" s="2517"/>
      <c r="M15" s="2442"/>
      <c r="N15" s="2451"/>
      <c r="O15" s="3042"/>
      <c r="P15" s="3046"/>
      <c r="Q15" s="3046"/>
      <c r="R15" s="3046"/>
      <c r="S15" s="2511"/>
      <c r="T15" s="2442"/>
      <c r="U15" s="31" t="s">
        <v>61</v>
      </c>
      <c r="V15" s="1746" t="s">
        <v>47</v>
      </c>
      <c r="W15" s="365" t="s">
        <v>62</v>
      </c>
      <c r="X15" s="39"/>
      <c r="Y15" s="36"/>
      <c r="Z15" s="236"/>
      <c r="AA15" s="236">
        <v>617</v>
      </c>
      <c r="AB15" s="236">
        <f t="shared" si="0"/>
        <v>617</v>
      </c>
      <c r="AC15" s="247">
        <f t="shared" si="0"/>
        <v>617</v>
      </c>
      <c r="AD15" s="1747" t="s">
        <v>52</v>
      </c>
      <c r="AE15" s="1747" t="s">
        <v>52</v>
      </c>
      <c r="AF15" s="1747" t="s">
        <v>52</v>
      </c>
      <c r="AG15" s="3039"/>
    </row>
    <row r="16" spans="1:33" ht="33.950000000000003" customHeight="1" x14ac:dyDescent="0.25">
      <c r="A16" s="2670"/>
      <c r="B16" s="2545"/>
      <c r="C16" s="2548"/>
      <c r="D16" s="2472"/>
      <c r="E16" s="3028"/>
      <c r="F16" s="2442"/>
      <c r="G16" s="2442"/>
      <c r="H16" s="2442"/>
      <c r="I16" s="2558"/>
      <c r="J16" s="2558"/>
      <c r="K16" s="2517"/>
      <c r="L16" s="2517"/>
      <c r="M16" s="2442"/>
      <c r="N16" s="2451"/>
      <c r="O16" s="3042"/>
      <c r="P16" s="3046"/>
      <c r="Q16" s="3046"/>
      <c r="R16" s="3046"/>
      <c r="S16" s="2511"/>
      <c r="T16" s="2442"/>
      <c r="U16" s="31" t="s">
        <v>740</v>
      </c>
      <c r="V16" s="1746" t="s">
        <v>47</v>
      </c>
      <c r="W16" s="365" t="s">
        <v>1484</v>
      </c>
      <c r="X16" s="366"/>
      <c r="Y16" s="283"/>
      <c r="Z16" s="367"/>
      <c r="AA16" s="236">
        <v>44455.99</v>
      </c>
      <c r="AB16" s="236">
        <f t="shared" si="0"/>
        <v>44455.99</v>
      </c>
      <c r="AC16" s="247">
        <f t="shared" si="0"/>
        <v>44455.99</v>
      </c>
      <c r="AD16" s="1747" t="s">
        <v>52</v>
      </c>
      <c r="AE16" s="1747" t="s">
        <v>52</v>
      </c>
      <c r="AF16" s="1747" t="s">
        <v>52</v>
      </c>
      <c r="AG16" s="3039"/>
    </row>
    <row r="17" spans="1:33" ht="33.950000000000003" customHeight="1" x14ac:dyDescent="0.25">
      <c r="A17" s="2670"/>
      <c r="B17" s="2545"/>
      <c r="C17" s="2548"/>
      <c r="D17" s="2472"/>
      <c r="E17" s="3028"/>
      <c r="F17" s="2442"/>
      <c r="G17" s="2442"/>
      <c r="H17" s="2442"/>
      <c r="I17" s="2558"/>
      <c r="J17" s="2558"/>
      <c r="K17" s="2517"/>
      <c r="L17" s="2517"/>
      <c r="M17" s="2442"/>
      <c r="N17" s="2451"/>
      <c r="O17" s="3042"/>
      <c r="P17" s="3046"/>
      <c r="Q17" s="3046"/>
      <c r="R17" s="3046"/>
      <c r="S17" s="2511"/>
      <c r="T17" s="2442"/>
      <c r="U17" s="31" t="s">
        <v>70</v>
      </c>
      <c r="V17" s="1746" t="s">
        <v>47</v>
      </c>
      <c r="W17" s="365" t="s">
        <v>1484</v>
      </c>
      <c r="X17" s="366"/>
      <c r="Y17" s="283"/>
      <c r="Z17" s="367"/>
      <c r="AA17" s="236">
        <v>7999.8050000000003</v>
      </c>
      <c r="AB17" s="236">
        <f t="shared" si="0"/>
        <v>7999.8050000000003</v>
      </c>
      <c r="AC17" s="247">
        <f t="shared" si="0"/>
        <v>7999.8050000000003</v>
      </c>
      <c r="AD17" s="1747" t="s">
        <v>52</v>
      </c>
      <c r="AE17" s="1747" t="s">
        <v>52</v>
      </c>
      <c r="AF17" s="1747" t="s">
        <v>52</v>
      </c>
      <c r="AG17" s="3039"/>
    </row>
    <row r="18" spans="1:33" ht="33.950000000000003" customHeight="1" x14ac:dyDescent="0.25">
      <c r="A18" s="2670"/>
      <c r="B18" s="2546"/>
      <c r="C18" s="2549"/>
      <c r="D18" s="2473"/>
      <c r="E18" s="3029"/>
      <c r="F18" s="2443"/>
      <c r="G18" s="2443"/>
      <c r="H18" s="2443"/>
      <c r="I18" s="2591"/>
      <c r="J18" s="2591"/>
      <c r="K18" s="2518"/>
      <c r="L18" s="2518"/>
      <c r="M18" s="2443"/>
      <c r="N18" s="2452"/>
      <c r="O18" s="3043"/>
      <c r="P18" s="3047"/>
      <c r="Q18" s="3047"/>
      <c r="R18" s="3047"/>
      <c r="S18" s="2512"/>
      <c r="T18" s="2443"/>
      <c r="U18" s="3637" t="s">
        <v>72</v>
      </c>
      <c r="V18" s="3638" t="s">
        <v>47</v>
      </c>
      <c r="W18" s="3639" t="s">
        <v>1484</v>
      </c>
      <c r="X18" s="3640"/>
      <c r="Y18" s="3641"/>
      <c r="Z18" s="3642"/>
      <c r="AA18" s="3643">
        <f>634.77+13700</f>
        <v>14334.77</v>
      </c>
      <c r="AB18" s="3644">
        <f t="shared" si="0"/>
        <v>14334.77</v>
      </c>
      <c r="AC18" s="3645">
        <f t="shared" si="0"/>
        <v>14334.77</v>
      </c>
      <c r="AD18" s="3646" t="s">
        <v>52</v>
      </c>
      <c r="AE18" s="3646" t="s">
        <v>52</v>
      </c>
      <c r="AF18" s="3646" t="s">
        <v>52</v>
      </c>
      <c r="AG18" s="3039"/>
    </row>
    <row r="19" spans="1:33" ht="33.950000000000003" customHeight="1" x14ac:dyDescent="0.25">
      <c r="A19" s="2670"/>
      <c r="B19" s="2546"/>
      <c r="C19" s="2549"/>
      <c r="D19" s="2473"/>
      <c r="E19" s="3029"/>
      <c r="F19" s="2443"/>
      <c r="G19" s="2443"/>
      <c r="H19" s="2443"/>
      <c r="I19" s="2591"/>
      <c r="J19" s="2591"/>
      <c r="K19" s="2518"/>
      <c r="L19" s="2518"/>
      <c r="M19" s="2443"/>
      <c r="N19" s="2452"/>
      <c r="O19" s="3043"/>
      <c r="P19" s="3047"/>
      <c r="Q19" s="3047"/>
      <c r="R19" s="3047"/>
      <c r="S19" s="2512"/>
      <c r="T19" s="2443"/>
      <c r="U19" s="20" t="s">
        <v>801</v>
      </c>
      <c r="V19" s="1746" t="s">
        <v>47</v>
      </c>
      <c r="W19" s="21" t="s">
        <v>74</v>
      </c>
      <c r="X19" s="1748"/>
      <c r="Y19" s="1749"/>
      <c r="Z19" s="1750"/>
      <c r="AA19" s="244">
        <v>6000</v>
      </c>
      <c r="AB19" s="236">
        <f t="shared" si="0"/>
        <v>6000</v>
      </c>
      <c r="AC19" s="247">
        <f t="shared" si="0"/>
        <v>6000</v>
      </c>
      <c r="AD19" s="1747" t="s">
        <v>52</v>
      </c>
      <c r="AE19" s="1747" t="s">
        <v>52</v>
      </c>
      <c r="AF19" s="1747" t="s">
        <v>52</v>
      </c>
      <c r="AG19" s="3039"/>
    </row>
    <row r="20" spans="1:33" ht="33.950000000000003" customHeight="1" x14ac:dyDescent="0.25">
      <c r="A20" s="2670"/>
      <c r="B20" s="2552"/>
      <c r="C20" s="2553"/>
      <c r="D20" s="2423"/>
      <c r="E20" s="3030"/>
      <c r="F20" s="2427"/>
      <c r="G20" s="2427"/>
      <c r="H20" s="2427"/>
      <c r="I20" s="2559"/>
      <c r="J20" s="2559"/>
      <c r="K20" s="2560"/>
      <c r="L20" s="2560"/>
      <c r="M20" s="2427"/>
      <c r="N20" s="2464"/>
      <c r="O20" s="3044"/>
      <c r="P20" s="3048"/>
      <c r="Q20" s="3048"/>
      <c r="R20" s="3048"/>
      <c r="S20" s="2489"/>
      <c r="T20" s="2427"/>
      <c r="U20" s="1751" t="s">
        <v>73</v>
      </c>
      <c r="V20" s="1752" t="s">
        <v>47</v>
      </c>
      <c r="W20" s="1753" t="s">
        <v>74</v>
      </c>
      <c r="X20" s="1754"/>
      <c r="Y20" s="1755"/>
      <c r="Z20" s="1756"/>
      <c r="AA20" s="241">
        <v>4275.6000000000004</v>
      </c>
      <c r="AB20" s="241">
        <f t="shared" si="0"/>
        <v>4275.6000000000004</v>
      </c>
      <c r="AC20" s="1757">
        <f t="shared" si="0"/>
        <v>4275.6000000000004</v>
      </c>
      <c r="AD20" s="1758" t="s">
        <v>52</v>
      </c>
      <c r="AE20" s="1758" t="s">
        <v>52</v>
      </c>
      <c r="AF20" s="1758" t="s">
        <v>52</v>
      </c>
      <c r="AG20" s="3040"/>
    </row>
    <row r="21" spans="1:33" ht="27.75" customHeight="1" x14ac:dyDescent="0.25">
      <c r="A21" s="2670"/>
      <c r="B21" s="2592" t="s">
        <v>44</v>
      </c>
      <c r="C21" s="2595" t="s">
        <v>45</v>
      </c>
      <c r="D21" s="2635" t="s">
        <v>87</v>
      </c>
      <c r="E21" s="2672" t="s">
        <v>47</v>
      </c>
      <c r="F21" s="2577" t="s">
        <v>669</v>
      </c>
      <c r="G21" s="2577" t="s">
        <v>324</v>
      </c>
      <c r="H21" s="2577" t="s">
        <v>344</v>
      </c>
      <c r="I21" s="2623">
        <v>500</v>
      </c>
      <c r="J21" s="2623">
        <v>500</v>
      </c>
      <c r="K21" s="2626">
        <v>24</v>
      </c>
      <c r="L21" s="2626">
        <v>24</v>
      </c>
      <c r="M21" s="2577" t="s">
        <v>1485</v>
      </c>
      <c r="N21" s="3058" t="s">
        <v>673</v>
      </c>
      <c r="O21" s="3061">
        <v>0</v>
      </c>
      <c r="P21" s="3049">
        <f>+AC21+AC23</f>
        <v>414.0976</v>
      </c>
      <c r="Q21" s="3049">
        <v>0</v>
      </c>
      <c r="R21" s="3049">
        <v>0</v>
      </c>
      <c r="S21" s="3052">
        <f>SUM(O21:Q24)</f>
        <v>414.0976</v>
      </c>
      <c r="T21" s="2577" t="s">
        <v>1486</v>
      </c>
      <c r="U21" s="1759" t="s">
        <v>1162</v>
      </c>
      <c r="V21" s="1760"/>
      <c r="W21" s="136" t="s">
        <v>69</v>
      </c>
      <c r="X21" s="27"/>
      <c r="Y21" s="28"/>
      <c r="Z21" s="1761"/>
      <c r="AA21" s="1762"/>
      <c r="AB21" s="1762"/>
      <c r="AC21" s="1763">
        <f>AB22</f>
        <v>199.9984</v>
      </c>
      <c r="AD21" s="1764"/>
      <c r="AE21" s="1764"/>
      <c r="AF21" s="1764"/>
      <c r="AG21" s="3055"/>
    </row>
    <row r="22" spans="1:33" ht="18" customHeight="1" x14ac:dyDescent="0.25">
      <c r="A22" s="2670"/>
      <c r="B22" s="2593"/>
      <c r="C22" s="2596"/>
      <c r="D22" s="2636"/>
      <c r="E22" s="2673"/>
      <c r="F22" s="2578"/>
      <c r="G22" s="2578"/>
      <c r="H22" s="2578"/>
      <c r="I22" s="2624"/>
      <c r="J22" s="2624"/>
      <c r="K22" s="2627"/>
      <c r="L22" s="2627"/>
      <c r="M22" s="2578"/>
      <c r="N22" s="3059"/>
      <c r="O22" s="3062"/>
      <c r="P22" s="3050"/>
      <c r="Q22" s="3050"/>
      <c r="R22" s="3050"/>
      <c r="S22" s="3053"/>
      <c r="T22" s="2578"/>
      <c r="U22" s="1765"/>
      <c r="V22" s="368" t="s">
        <v>47</v>
      </c>
      <c r="W22" s="369" t="s">
        <v>1487</v>
      </c>
      <c r="X22" s="1766"/>
      <c r="Y22" s="1767"/>
      <c r="Z22" s="1768"/>
      <c r="AA22" s="236">
        <v>178.57</v>
      </c>
      <c r="AB22" s="236">
        <f>+AA22*0.12+AA22</f>
        <v>199.9984</v>
      </c>
      <c r="AC22" s="1768"/>
      <c r="AD22" s="1747" t="s">
        <v>52</v>
      </c>
      <c r="AE22" s="1747" t="s">
        <v>52</v>
      </c>
      <c r="AF22" s="1747" t="s">
        <v>52</v>
      </c>
      <c r="AG22" s="3056"/>
    </row>
    <row r="23" spans="1:33" ht="46.5" customHeight="1" x14ac:dyDescent="0.25">
      <c r="A23" s="2670"/>
      <c r="B23" s="2593"/>
      <c r="C23" s="2596"/>
      <c r="D23" s="2636"/>
      <c r="E23" s="2673"/>
      <c r="F23" s="2578"/>
      <c r="G23" s="2578"/>
      <c r="H23" s="2578"/>
      <c r="I23" s="2624"/>
      <c r="J23" s="2624"/>
      <c r="K23" s="2627"/>
      <c r="L23" s="2627"/>
      <c r="M23" s="2578"/>
      <c r="N23" s="3059"/>
      <c r="O23" s="3062"/>
      <c r="P23" s="3050"/>
      <c r="Q23" s="3050"/>
      <c r="R23" s="3050"/>
      <c r="S23" s="3053"/>
      <c r="T23" s="2578"/>
      <c r="U23" s="1769" t="s">
        <v>1170</v>
      </c>
      <c r="V23" s="368"/>
      <c r="W23" s="365" t="s">
        <v>325</v>
      </c>
      <c r="X23" s="34"/>
      <c r="Y23" s="35"/>
      <c r="Z23" s="1770"/>
      <c r="AA23" s="1768"/>
      <c r="AB23" s="1768"/>
      <c r="AC23" s="237">
        <f>AB24</f>
        <v>214.0992</v>
      </c>
      <c r="AD23" s="1747"/>
      <c r="AE23" s="1747"/>
      <c r="AF23" s="1747"/>
      <c r="AG23" s="3056"/>
    </row>
    <row r="24" spans="1:33" ht="18" customHeight="1" x14ac:dyDescent="0.25">
      <c r="A24" s="2670"/>
      <c r="B24" s="2629"/>
      <c r="C24" s="2630"/>
      <c r="D24" s="2637"/>
      <c r="E24" s="2674"/>
      <c r="F24" s="2614"/>
      <c r="G24" s="2614"/>
      <c r="H24" s="2614"/>
      <c r="I24" s="2625"/>
      <c r="J24" s="2625"/>
      <c r="K24" s="2628"/>
      <c r="L24" s="2628"/>
      <c r="M24" s="2614"/>
      <c r="N24" s="3060"/>
      <c r="O24" s="3063"/>
      <c r="P24" s="3051"/>
      <c r="Q24" s="3051"/>
      <c r="R24" s="3051"/>
      <c r="S24" s="3054"/>
      <c r="T24" s="2614"/>
      <c r="U24" s="1771"/>
      <c r="V24" s="1772" t="s">
        <v>47</v>
      </c>
      <c r="W24" s="1773" t="s">
        <v>1487</v>
      </c>
      <c r="X24" s="1774"/>
      <c r="Y24" s="1775"/>
      <c r="Z24" s="1776"/>
      <c r="AA24" s="241">
        <v>191.16</v>
      </c>
      <c r="AB24" s="241">
        <f>+AA24*0.12+AA24</f>
        <v>214.0992</v>
      </c>
      <c r="AC24" s="1776"/>
      <c r="AD24" s="1758" t="s">
        <v>52</v>
      </c>
      <c r="AE24" s="1758" t="s">
        <v>52</v>
      </c>
      <c r="AF24" s="1758" t="s">
        <v>52</v>
      </c>
      <c r="AG24" s="3057"/>
    </row>
    <row r="25" spans="1:33" ht="30" customHeight="1" x14ac:dyDescent="0.25">
      <c r="A25" s="2670"/>
      <c r="B25" s="2592" t="s">
        <v>44</v>
      </c>
      <c r="C25" s="2595" t="s">
        <v>45</v>
      </c>
      <c r="D25" s="2635" t="s">
        <v>262</v>
      </c>
      <c r="E25" s="2672" t="s">
        <v>47</v>
      </c>
      <c r="F25" s="2577" t="s">
        <v>1488</v>
      </c>
      <c r="G25" s="2577" t="s">
        <v>86</v>
      </c>
      <c r="H25" s="2577" t="s">
        <v>1489</v>
      </c>
      <c r="I25" s="2623">
        <v>6</v>
      </c>
      <c r="J25" s="2623">
        <v>6</v>
      </c>
      <c r="K25" s="2626">
        <v>24</v>
      </c>
      <c r="L25" s="2626">
        <v>24</v>
      </c>
      <c r="M25" s="2577" t="s">
        <v>1490</v>
      </c>
      <c r="N25" s="3058" t="s">
        <v>674</v>
      </c>
      <c r="O25" s="3061">
        <v>0</v>
      </c>
      <c r="P25" s="3049">
        <v>0</v>
      </c>
      <c r="Q25" s="3049">
        <f>+AC25</f>
        <v>19999.999936</v>
      </c>
      <c r="R25" s="3049">
        <v>0</v>
      </c>
      <c r="S25" s="3052">
        <f>SUM(O25:Q27)</f>
        <v>19999.999936</v>
      </c>
      <c r="T25" s="2577" t="s">
        <v>1491</v>
      </c>
      <c r="U25" s="20" t="s">
        <v>741</v>
      </c>
      <c r="V25" s="1777"/>
      <c r="W25" s="1778" t="s">
        <v>82</v>
      </c>
      <c r="X25" s="1779"/>
      <c r="Y25" s="1780"/>
      <c r="Z25" s="1781"/>
      <c r="AA25" s="1781"/>
      <c r="AB25" s="244"/>
      <c r="AC25" s="1782">
        <f>+SUM(AB26:AB27)</f>
        <v>19999.999936</v>
      </c>
      <c r="AD25" s="1783"/>
      <c r="AE25" s="1783"/>
      <c r="AF25" s="1783"/>
      <c r="AG25" s="3055"/>
    </row>
    <row r="26" spans="1:33" ht="30" customHeight="1" x14ac:dyDescent="0.25">
      <c r="A26" s="2670"/>
      <c r="B26" s="2593"/>
      <c r="C26" s="2596"/>
      <c r="D26" s="2636"/>
      <c r="E26" s="2673"/>
      <c r="F26" s="2578"/>
      <c r="G26" s="2578"/>
      <c r="H26" s="2578"/>
      <c r="I26" s="2624"/>
      <c r="J26" s="2624"/>
      <c r="K26" s="2627"/>
      <c r="L26" s="2627"/>
      <c r="M26" s="2578"/>
      <c r="N26" s="3059"/>
      <c r="O26" s="3062"/>
      <c r="P26" s="3050"/>
      <c r="Q26" s="3050"/>
      <c r="R26" s="3050"/>
      <c r="S26" s="3053"/>
      <c r="T26" s="2578"/>
      <c r="U26" s="20"/>
      <c r="V26" s="1784" t="s">
        <v>1492</v>
      </c>
      <c r="W26" s="1785" t="s">
        <v>1493</v>
      </c>
      <c r="X26" s="1779">
        <v>2</v>
      </c>
      <c r="Y26" s="1780" t="s">
        <v>264</v>
      </c>
      <c r="Z26" s="1781">
        <v>500</v>
      </c>
      <c r="AA26" s="1781">
        <v>1000</v>
      </c>
      <c r="AB26" s="244">
        <f t="shared" ref="AB26:AB27" si="1">+AA26*0.12+AA26</f>
        <v>1120</v>
      </c>
      <c r="AC26" s="1782"/>
      <c r="AD26" s="1783"/>
      <c r="AE26" s="1783" t="s">
        <v>52</v>
      </c>
      <c r="AF26" s="1783"/>
      <c r="AG26" s="3056"/>
    </row>
    <row r="27" spans="1:33" ht="30" customHeight="1" x14ac:dyDescent="0.25">
      <c r="A27" s="2670"/>
      <c r="B27" s="2629"/>
      <c r="C27" s="2630"/>
      <c r="D27" s="2637"/>
      <c r="E27" s="2674"/>
      <c r="F27" s="2614"/>
      <c r="G27" s="2614"/>
      <c r="H27" s="2614"/>
      <c r="I27" s="2625"/>
      <c r="J27" s="2625"/>
      <c r="K27" s="2628"/>
      <c r="L27" s="2628"/>
      <c r="M27" s="2614"/>
      <c r="N27" s="3060"/>
      <c r="O27" s="3063"/>
      <c r="P27" s="3051"/>
      <c r="Q27" s="3051"/>
      <c r="R27" s="3051"/>
      <c r="S27" s="3054"/>
      <c r="T27" s="2614"/>
      <c r="U27" s="1786"/>
      <c r="V27" s="1784" t="s">
        <v>1494</v>
      </c>
      <c r="W27" s="1785" t="s">
        <v>1495</v>
      </c>
      <c r="X27" s="1779">
        <v>12</v>
      </c>
      <c r="Y27" s="1780" t="s">
        <v>264</v>
      </c>
      <c r="Z27" s="1781">
        <v>1404.7619</v>
      </c>
      <c r="AA27" s="1781">
        <v>16857.142800000001</v>
      </c>
      <c r="AB27" s="244">
        <f t="shared" si="1"/>
        <v>18879.999936</v>
      </c>
      <c r="AC27" s="1782"/>
      <c r="AD27" s="1783"/>
      <c r="AE27" s="1783" t="s">
        <v>52</v>
      </c>
      <c r="AF27" s="1783"/>
      <c r="AG27" s="3057"/>
    </row>
    <row r="28" spans="1:33" ht="26.25" customHeight="1" x14ac:dyDescent="0.25">
      <c r="A28" s="2670"/>
      <c r="B28" s="2592" t="s">
        <v>44</v>
      </c>
      <c r="C28" s="2595" t="s">
        <v>45</v>
      </c>
      <c r="D28" s="2635" t="s">
        <v>326</v>
      </c>
      <c r="E28" s="2672" t="s">
        <v>47</v>
      </c>
      <c r="F28" s="2577" t="s">
        <v>353</v>
      </c>
      <c r="G28" s="2577" t="s">
        <v>88</v>
      </c>
      <c r="H28" s="2577" t="s">
        <v>354</v>
      </c>
      <c r="I28" s="2623">
        <v>1</v>
      </c>
      <c r="J28" s="2623">
        <v>1</v>
      </c>
      <c r="K28" s="2626">
        <v>24</v>
      </c>
      <c r="L28" s="2626">
        <v>24</v>
      </c>
      <c r="M28" s="2577" t="s">
        <v>1496</v>
      </c>
      <c r="N28" s="3058" t="s">
        <v>1497</v>
      </c>
      <c r="O28" s="3061">
        <v>0</v>
      </c>
      <c r="P28" s="3049">
        <f>+AC31</f>
        <v>1999.9952000000001</v>
      </c>
      <c r="Q28" s="3049">
        <f>+AC28</f>
        <v>4000.0015999999996</v>
      </c>
      <c r="R28" s="3049">
        <v>0</v>
      </c>
      <c r="S28" s="3052">
        <f>SUM(O28:Q32)</f>
        <v>5999.9967999999999</v>
      </c>
      <c r="T28" s="2577" t="s">
        <v>1498</v>
      </c>
      <c r="U28" s="1787" t="s">
        <v>1164</v>
      </c>
      <c r="V28" s="1788"/>
      <c r="W28" s="1789" t="s">
        <v>537</v>
      </c>
      <c r="X28" s="1790"/>
      <c r="Y28" s="1791"/>
      <c r="Z28" s="1792"/>
      <c r="AA28" s="1792"/>
      <c r="AB28" s="1793"/>
      <c r="AC28" s="377">
        <f>SUM(AB29:AB30)</f>
        <v>4000.0015999999996</v>
      </c>
      <c r="AD28" s="1794"/>
      <c r="AE28" s="1794"/>
      <c r="AF28" s="1794"/>
      <c r="AG28" s="3055"/>
    </row>
    <row r="29" spans="1:33" ht="23.25" customHeight="1" x14ac:dyDescent="0.25">
      <c r="A29" s="2670"/>
      <c r="B29" s="2593"/>
      <c r="C29" s="2596"/>
      <c r="D29" s="2636"/>
      <c r="E29" s="2673"/>
      <c r="F29" s="2578"/>
      <c r="G29" s="2578"/>
      <c r="H29" s="2578"/>
      <c r="I29" s="2624"/>
      <c r="J29" s="2624"/>
      <c r="K29" s="2627"/>
      <c r="L29" s="2627"/>
      <c r="M29" s="2578"/>
      <c r="N29" s="3059"/>
      <c r="O29" s="3062"/>
      <c r="P29" s="3050"/>
      <c r="Q29" s="3050"/>
      <c r="R29" s="3050"/>
      <c r="S29" s="3053"/>
      <c r="T29" s="2578"/>
      <c r="U29" s="1795"/>
      <c r="V29" s="368" t="s">
        <v>47</v>
      </c>
      <c r="W29" s="1796" t="s">
        <v>1499</v>
      </c>
      <c r="X29" s="1797">
        <v>1</v>
      </c>
      <c r="Y29" s="1798" t="s">
        <v>264</v>
      </c>
      <c r="Z29" s="1799">
        <v>551.5</v>
      </c>
      <c r="AA29" s="1799">
        <f>X29*Z29</f>
        <v>551.5</v>
      </c>
      <c r="AB29" s="236">
        <f>+AA29*0.12+AA29</f>
        <v>617.67999999999995</v>
      </c>
      <c r="AC29" s="237"/>
      <c r="AD29" s="1800"/>
      <c r="AE29" s="1800" t="s">
        <v>52</v>
      </c>
      <c r="AF29" s="1800"/>
      <c r="AG29" s="3056"/>
    </row>
    <row r="30" spans="1:33" ht="18" customHeight="1" x14ac:dyDescent="0.25">
      <c r="A30" s="2671"/>
      <c r="B30" s="2593"/>
      <c r="C30" s="2596"/>
      <c r="D30" s="2636"/>
      <c r="E30" s="2673"/>
      <c r="F30" s="2578"/>
      <c r="G30" s="2578"/>
      <c r="H30" s="2578"/>
      <c r="I30" s="2624"/>
      <c r="J30" s="2624"/>
      <c r="K30" s="2627"/>
      <c r="L30" s="2627"/>
      <c r="M30" s="2578"/>
      <c r="N30" s="3059"/>
      <c r="O30" s="3062"/>
      <c r="P30" s="3050"/>
      <c r="Q30" s="3050"/>
      <c r="R30" s="3050"/>
      <c r="S30" s="3053"/>
      <c r="T30" s="2578"/>
      <c r="U30" s="1801"/>
      <c r="V30" s="368" t="s">
        <v>47</v>
      </c>
      <c r="W30" s="1796" t="s">
        <v>1500</v>
      </c>
      <c r="X30" s="1797">
        <v>1</v>
      </c>
      <c r="Y30" s="1798" t="s">
        <v>264</v>
      </c>
      <c r="Z30" s="1799">
        <v>3019.93</v>
      </c>
      <c r="AA30" s="1799">
        <f>X30*Z30</f>
        <v>3019.93</v>
      </c>
      <c r="AB30" s="236">
        <f t="shared" ref="AB30" si="2">+AA30*0.12+AA30</f>
        <v>3382.3215999999998</v>
      </c>
      <c r="AC30" s="237"/>
      <c r="AD30" s="1800"/>
      <c r="AE30" s="1800" t="s">
        <v>52</v>
      </c>
      <c r="AF30" s="1800"/>
      <c r="AG30" s="3056"/>
    </row>
    <row r="31" spans="1:33" ht="43.5" customHeight="1" x14ac:dyDescent="0.25">
      <c r="A31" s="2761" t="s">
        <v>43</v>
      </c>
      <c r="B31" s="2593"/>
      <c r="C31" s="2596"/>
      <c r="D31" s="2636"/>
      <c r="E31" s="2673"/>
      <c r="F31" s="2578"/>
      <c r="G31" s="2578"/>
      <c r="H31" s="2578"/>
      <c r="I31" s="2624"/>
      <c r="J31" s="2624"/>
      <c r="K31" s="2627"/>
      <c r="L31" s="2627"/>
      <c r="M31" s="2578"/>
      <c r="N31" s="3059"/>
      <c r="O31" s="3062"/>
      <c r="P31" s="3050"/>
      <c r="Q31" s="3050"/>
      <c r="R31" s="3050"/>
      <c r="S31" s="3053"/>
      <c r="T31" s="2578"/>
      <c r="U31" s="1802" t="s">
        <v>1168</v>
      </c>
      <c r="V31" s="1803"/>
      <c r="W31" s="1804" t="s">
        <v>1501</v>
      </c>
      <c r="X31" s="1797"/>
      <c r="Y31" s="1798"/>
      <c r="Z31" s="1799"/>
      <c r="AA31" s="1799"/>
      <c r="AB31" s="236"/>
      <c r="AC31" s="237">
        <v>1999.9952000000001</v>
      </c>
      <c r="AD31" s="1800"/>
      <c r="AE31" s="1800"/>
      <c r="AF31" s="1800"/>
      <c r="AG31" s="3056"/>
    </row>
    <row r="32" spans="1:33" ht="26.25" customHeight="1" x14ac:dyDescent="0.25">
      <c r="A32" s="2561"/>
      <c r="B32" s="2629"/>
      <c r="C32" s="2630"/>
      <c r="D32" s="2637"/>
      <c r="E32" s="2674"/>
      <c r="F32" s="2614"/>
      <c r="G32" s="2614"/>
      <c r="H32" s="2614"/>
      <c r="I32" s="2625"/>
      <c r="J32" s="2625"/>
      <c r="K32" s="2628"/>
      <c r="L32" s="2628"/>
      <c r="M32" s="2614"/>
      <c r="N32" s="3060"/>
      <c r="O32" s="3063"/>
      <c r="P32" s="3051"/>
      <c r="Q32" s="3051"/>
      <c r="R32" s="3051"/>
      <c r="S32" s="3054"/>
      <c r="T32" s="2614"/>
      <c r="U32" s="1805"/>
      <c r="V32" s="1772" t="s">
        <v>47</v>
      </c>
      <c r="W32" s="1806" t="s">
        <v>1502</v>
      </c>
      <c r="X32" s="1807">
        <v>1</v>
      </c>
      <c r="Y32" s="1808" t="s">
        <v>264</v>
      </c>
      <c r="Z32" s="1809">
        <v>1785.71</v>
      </c>
      <c r="AA32" s="1809">
        <v>1785.71</v>
      </c>
      <c r="AB32" s="241">
        <v>1999.9952000000001</v>
      </c>
      <c r="AC32" s="242"/>
      <c r="AD32" s="1810"/>
      <c r="AE32" s="1810" t="s">
        <v>52</v>
      </c>
      <c r="AF32" s="1810"/>
      <c r="AG32" s="3057"/>
    </row>
    <row r="33" spans="1:33" ht="86.25" customHeight="1" x14ac:dyDescent="0.25">
      <c r="A33" s="2561"/>
      <c r="B33" s="1713" t="s">
        <v>44</v>
      </c>
      <c r="C33" s="1714" t="s">
        <v>45</v>
      </c>
      <c r="D33" s="1698" t="s">
        <v>285</v>
      </c>
      <c r="E33" s="1724" t="s">
        <v>47</v>
      </c>
      <c r="F33" s="1692" t="s">
        <v>671</v>
      </c>
      <c r="G33" s="1692" t="s">
        <v>91</v>
      </c>
      <c r="H33" s="1692" t="s">
        <v>357</v>
      </c>
      <c r="I33" s="1700">
        <v>20</v>
      </c>
      <c r="J33" s="1700">
        <v>20</v>
      </c>
      <c r="K33" s="1693">
        <v>24</v>
      </c>
      <c r="L33" s="1693">
        <v>24</v>
      </c>
      <c r="M33" s="1692" t="s">
        <v>1503</v>
      </c>
      <c r="N33" s="1694" t="s">
        <v>1504</v>
      </c>
      <c r="O33" s="2066">
        <v>0</v>
      </c>
      <c r="P33" s="1690">
        <v>0</v>
      </c>
      <c r="Q33" s="1690">
        <f>+AC33</f>
        <v>0</v>
      </c>
      <c r="R33" s="1690">
        <v>0</v>
      </c>
      <c r="S33" s="1691">
        <f>SUM(O33:Q33)</f>
        <v>0</v>
      </c>
      <c r="T33" s="1692" t="s">
        <v>1505</v>
      </c>
      <c r="U33" s="2067"/>
      <c r="V33" s="2068"/>
      <c r="W33" s="2069"/>
      <c r="X33" s="2070"/>
      <c r="Y33" s="126"/>
      <c r="Z33" s="2071"/>
      <c r="AA33" s="2072"/>
      <c r="AB33" s="2072"/>
      <c r="AC33" s="2059"/>
      <c r="AD33" s="2073"/>
      <c r="AE33" s="2073"/>
      <c r="AF33" s="2073"/>
      <c r="AG33" s="1734"/>
    </row>
    <row r="34" spans="1:33" ht="45" customHeight="1" x14ac:dyDescent="0.25">
      <c r="A34" s="2561"/>
      <c r="B34" s="3083" t="s">
        <v>44</v>
      </c>
      <c r="C34" s="2595" t="s">
        <v>45</v>
      </c>
      <c r="D34" s="2635" t="s">
        <v>327</v>
      </c>
      <c r="E34" s="2672" t="s">
        <v>47</v>
      </c>
      <c r="F34" s="2577" t="s">
        <v>208</v>
      </c>
      <c r="G34" s="2577" t="s">
        <v>96</v>
      </c>
      <c r="H34" s="2577" t="s">
        <v>417</v>
      </c>
      <c r="I34" s="2623">
        <v>1</v>
      </c>
      <c r="J34" s="3067">
        <v>2</v>
      </c>
      <c r="K34" s="3068">
        <v>3</v>
      </c>
      <c r="L34" s="3068">
        <v>3</v>
      </c>
      <c r="M34" s="3069" t="s">
        <v>1506</v>
      </c>
      <c r="N34" s="3066" t="s">
        <v>366</v>
      </c>
      <c r="O34" s="3061">
        <v>0</v>
      </c>
      <c r="P34" s="3064">
        <f>AC34</f>
        <v>985.89679999999998</v>
      </c>
      <c r="Q34" s="3064">
        <v>0</v>
      </c>
      <c r="R34" s="3064">
        <v>0</v>
      </c>
      <c r="S34" s="3065">
        <f>SUM(O34:Q49)</f>
        <v>985.89679999999998</v>
      </c>
      <c r="T34" s="3069" t="s">
        <v>1486</v>
      </c>
      <c r="U34" s="1815" t="s">
        <v>1170</v>
      </c>
      <c r="V34" s="1816"/>
      <c r="W34" s="1812" t="s">
        <v>325</v>
      </c>
      <c r="X34" s="1817"/>
      <c r="Y34" s="1818"/>
      <c r="Z34" s="1819"/>
      <c r="AA34" s="1819"/>
      <c r="AB34" s="239"/>
      <c r="AC34" s="1820">
        <f>SUM(AB35:AB49)</f>
        <v>985.89679999999998</v>
      </c>
      <c r="AD34" s="1813"/>
      <c r="AE34" s="1813"/>
      <c r="AF34" s="1813"/>
      <c r="AG34" s="3055"/>
    </row>
    <row r="35" spans="1:33" ht="18" customHeight="1" x14ac:dyDescent="0.25">
      <c r="A35" s="2561"/>
      <c r="B35" s="3084"/>
      <c r="C35" s="2596"/>
      <c r="D35" s="2636"/>
      <c r="E35" s="2673"/>
      <c r="F35" s="2578"/>
      <c r="G35" s="2578"/>
      <c r="H35" s="2578"/>
      <c r="I35" s="2624"/>
      <c r="J35" s="3067"/>
      <c r="K35" s="3068"/>
      <c r="L35" s="3068"/>
      <c r="M35" s="3069"/>
      <c r="N35" s="3066"/>
      <c r="O35" s="3062"/>
      <c r="P35" s="3064"/>
      <c r="Q35" s="3064"/>
      <c r="R35" s="3064"/>
      <c r="S35" s="3065"/>
      <c r="T35" s="3069"/>
      <c r="U35" s="1821"/>
      <c r="V35" s="368" t="s">
        <v>47</v>
      </c>
      <c r="W35" s="1822" t="s">
        <v>1507</v>
      </c>
      <c r="X35" s="1823">
        <v>10</v>
      </c>
      <c r="Y35" s="1824" t="s">
        <v>264</v>
      </c>
      <c r="Z35" s="1825">
        <v>6.9</v>
      </c>
      <c r="AA35" s="1825">
        <f t="shared" ref="AA35:AA49" si="3">X35*Z35</f>
        <v>69</v>
      </c>
      <c r="AB35" s="236">
        <f>+AA35*0.12+AA35</f>
        <v>77.28</v>
      </c>
      <c r="AC35" s="247"/>
      <c r="AD35" s="1800"/>
      <c r="AE35" s="1800" t="s">
        <v>52</v>
      </c>
      <c r="AF35" s="1800"/>
      <c r="AG35" s="3056"/>
    </row>
    <row r="36" spans="1:33" ht="18" customHeight="1" x14ac:dyDescent="0.25">
      <c r="A36" s="2561"/>
      <c r="B36" s="3084"/>
      <c r="C36" s="2596"/>
      <c r="D36" s="2636"/>
      <c r="E36" s="2673"/>
      <c r="F36" s="2578"/>
      <c r="G36" s="2578"/>
      <c r="H36" s="2578"/>
      <c r="I36" s="2624"/>
      <c r="J36" s="3067"/>
      <c r="K36" s="3068"/>
      <c r="L36" s="3068"/>
      <c r="M36" s="3069"/>
      <c r="N36" s="3066"/>
      <c r="O36" s="3062"/>
      <c r="P36" s="3064"/>
      <c r="Q36" s="3064"/>
      <c r="R36" s="3064"/>
      <c r="S36" s="3065"/>
      <c r="T36" s="3069"/>
      <c r="U36" s="1821"/>
      <c r="V36" s="368" t="s">
        <v>47</v>
      </c>
      <c r="W36" s="1826" t="s">
        <v>1508</v>
      </c>
      <c r="X36" s="1766">
        <v>3</v>
      </c>
      <c r="Y36" s="1824" t="s">
        <v>328</v>
      </c>
      <c r="Z36" s="2064">
        <v>43.145000000000003</v>
      </c>
      <c r="AA36" s="2064">
        <f t="shared" si="3"/>
        <v>129.435</v>
      </c>
      <c r="AB36" s="1975">
        <f t="shared" ref="AB36:AB49" si="4">AA36*0.12+AA36</f>
        <v>144.96719999999999</v>
      </c>
      <c r="AC36" s="247"/>
      <c r="AD36" s="1800"/>
      <c r="AE36" s="1800" t="s">
        <v>52</v>
      </c>
      <c r="AF36" s="1800"/>
      <c r="AG36" s="3056"/>
    </row>
    <row r="37" spans="1:33" ht="18" customHeight="1" x14ac:dyDescent="0.25">
      <c r="A37" s="2561"/>
      <c r="B37" s="3084"/>
      <c r="C37" s="2596"/>
      <c r="D37" s="2636"/>
      <c r="E37" s="2673"/>
      <c r="F37" s="2578"/>
      <c r="G37" s="2578"/>
      <c r="H37" s="2578"/>
      <c r="I37" s="2624"/>
      <c r="J37" s="3067"/>
      <c r="K37" s="3068"/>
      <c r="L37" s="3068"/>
      <c r="M37" s="3069"/>
      <c r="N37" s="3066"/>
      <c r="O37" s="3062"/>
      <c r="P37" s="3064"/>
      <c r="Q37" s="3064"/>
      <c r="R37" s="3064"/>
      <c r="S37" s="3065"/>
      <c r="T37" s="3069"/>
      <c r="U37" s="1821"/>
      <c r="V37" s="368" t="s">
        <v>47</v>
      </c>
      <c r="W37" s="369" t="s">
        <v>1509</v>
      </c>
      <c r="X37" s="1766">
        <v>3</v>
      </c>
      <c r="Y37" s="1824" t="s">
        <v>328</v>
      </c>
      <c r="Z37" s="2064">
        <v>38.28</v>
      </c>
      <c r="AA37" s="2064">
        <f t="shared" si="3"/>
        <v>114.84</v>
      </c>
      <c r="AB37" s="1975">
        <f t="shared" si="4"/>
        <v>128.6208</v>
      </c>
      <c r="AC37" s="247"/>
      <c r="AD37" s="1800"/>
      <c r="AE37" s="1800" t="s">
        <v>52</v>
      </c>
      <c r="AF37" s="1800"/>
      <c r="AG37" s="3056"/>
    </row>
    <row r="38" spans="1:33" ht="33.950000000000003" customHeight="1" x14ac:dyDescent="0.25">
      <c r="A38" s="2561"/>
      <c r="B38" s="3084"/>
      <c r="C38" s="2596"/>
      <c r="D38" s="2636"/>
      <c r="E38" s="2673"/>
      <c r="F38" s="2578"/>
      <c r="G38" s="2578"/>
      <c r="H38" s="2578"/>
      <c r="I38" s="2624"/>
      <c r="J38" s="3067"/>
      <c r="K38" s="3068"/>
      <c r="L38" s="3068"/>
      <c r="M38" s="3069"/>
      <c r="N38" s="3066"/>
      <c r="O38" s="3062"/>
      <c r="P38" s="3064"/>
      <c r="Q38" s="3064"/>
      <c r="R38" s="3064"/>
      <c r="S38" s="3065"/>
      <c r="T38" s="3069"/>
      <c r="U38" s="1821"/>
      <c r="V38" s="368" t="s">
        <v>47</v>
      </c>
      <c r="W38" s="1934" t="s">
        <v>1510</v>
      </c>
      <c r="X38" s="1766">
        <v>20</v>
      </c>
      <c r="Y38" s="283" t="s">
        <v>264</v>
      </c>
      <c r="Z38" s="2064">
        <v>0.7</v>
      </c>
      <c r="AA38" s="2064">
        <f t="shared" si="3"/>
        <v>14</v>
      </c>
      <c r="AB38" s="1975">
        <f t="shared" si="4"/>
        <v>15.68</v>
      </c>
      <c r="AC38" s="247"/>
      <c r="AD38" s="1800"/>
      <c r="AE38" s="1800" t="s">
        <v>52</v>
      </c>
      <c r="AF38" s="1800"/>
      <c r="AG38" s="3056"/>
    </row>
    <row r="39" spans="1:33" ht="18" customHeight="1" x14ac:dyDescent="0.25">
      <c r="A39" s="2561"/>
      <c r="B39" s="3084"/>
      <c r="C39" s="2596"/>
      <c r="D39" s="2636"/>
      <c r="E39" s="2673"/>
      <c r="F39" s="2578"/>
      <c r="G39" s="2578"/>
      <c r="H39" s="2578"/>
      <c r="I39" s="2624"/>
      <c r="J39" s="3067"/>
      <c r="K39" s="3068"/>
      <c r="L39" s="3068"/>
      <c r="M39" s="3069"/>
      <c r="N39" s="3066"/>
      <c r="O39" s="3062"/>
      <c r="P39" s="3064"/>
      <c r="Q39" s="3064"/>
      <c r="R39" s="3064"/>
      <c r="S39" s="3065"/>
      <c r="T39" s="3069"/>
      <c r="U39" s="1821"/>
      <c r="V39" s="368" t="s">
        <v>47</v>
      </c>
      <c r="W39" s="369" t="s">
        <v>1511</v>
      </c>
      <c r="X39" s="1766">
        <v>20</v>
      </c>
      <c r="Y39" s="283" t="s">
        <v>264</v>
      </c>
      <c r="Z39" s="2064">
        <v>3.3</v>
      </c>
      <c r="AA39" s="2064">
        <f t="shared" si="3"/>
        <v>66</v>
      </c>
      <c r="AB39" s="1975">
        <f t="shared" si="4"/>
        <v>73.92</v>
      </c>
      <c r="AC39" s="247"/>
      <c r="AD39" s="1800"/>
      <c r="AE39" s="1800" t="s">
        <v>52</v>
      </c>
      <c r="AF39" s="1800"/>
      <c r="AG39" s="3056"/>
    </row>
    <row r="40" spans="1:33" ht="18" customHeight="1" x14ac:dyDescent="0.25">
      <c r="A40" s="2561"/>
      <c r="B40" s="3084"/>
      <c r="C40" s="2596"/>
      <c r="D40" s="2636"/>
      <c r="E40" s="2673"/>
      <c r="F40" s="2578"/>
      <c r="G40" s="2578"/>
      <c r="H40" s="2578"/>
      <c r="I40" s="2624"/>
      <c r="J40" s="3067"/>
      <c r="K40" s="3068"/>
      <c r="L40" s="3068"/>
      <c r="M40" s="3069"/>
      <c r="N40" s="3066"/>
      <c r="O40" s="3062"/>
      <c r="P40" s="3064"/>
      <c r="Q40" s="3064"/>
      <c r="R40" s="3064"/>
      <c r="S40" s="3065"/>
      <c r="T40" s="3069"/>
      <c r="U40" s="1821"/>
      <c r="V40" s="368" t="s">
        <v>47</v>
      </c>
      <c r="W40" s="1934" t="s">
        <v>1512</v>
      </c>
      <c r="X40" s="1766">
        <v>10</v>
      </c>
      <c r="Y40" s="283" t="s">
        <v>264</v>
      </c>
      <c r="Z40" s="2064">
        <v>1.5</v>
      </c>
      <c r="AA40" s="2064">
        <f t="shared" si="3"/>
        <v>15</v>
      </c>
      <c r="AB40" s="1975">
        <f t="shared" si="4"/>
        <v>16.8</v>
      </c>
      <c r="AC40" s="247"/>
      <c r="AD40" s="1800"/>
      <c r="AE40" s="1800" t="s">
        <v>52</v>
      </c>
      <c r="AF40" s="1800"/>
      <c r="AG40" s="3056"/>
    </row>
    <row r="41" spans="1:33" ht="18" customHeight="1" x14ac:dyDescent="0.25">
      <c r="A41" s="2561"/>
      <c r="B41" s="3084"/>
      <c r="C41" s="2596"/>
      <c r="D41" s="2636"/>
      <c r="E41" s="2673"/>
      <c r="F41" s="2578"/>
      <c r="G41" s="2578"/>
      <c r="H41" s="2578"/>
      <c r="I41" s="2624"/>
      <c r="J41" s="3067"/>
      <c r="K41" s="3068"/>
      <c r="L41" s="3068"/>
      <c r="M41" s="3069"/>
      <c r="N41" s="3066"/>
      <c r="O41" s="3062"/>
      <c r="P41" s="3064"/>
      <c r="Q41" s="3064"/>
      <c r="R41" s="3064"/>
      <c r="S41" s="3065"/>
      <c r="T41" s="3069"/>
      <c r="U41" s="1821"/>
      <c r="V41" s="368" t="s">
        <v>47</v>
      </c>
      <c r="W41" s="1934" t="s">
        <v>1513</v>
      </c>
      <c r="X41" s="1766">
        <v>1</v>
      </c>
      <c r="Y41" s="283" t="s">
        <v>264</v>
      </c>
      <c r="Z41" s="2064">
        <v>50</v>
      </c>
      <c r="AA41" s="2064">
        <f t="shared" si="3"/>
        <v>50</v>
      </c>
      <c r="AB41" s="1975">
        <f t="shared" si="4"/>
        <v>56</v>
      </c>
      <c r="AC41" s="247"/>
      <c r="AD41" s="1800"/>
      <c r="AE41" s="1800" t="s">
        <v>52</v>
      </c>
      <c r="AF41" s="1800"/>
      <c r="AG41" s="3056"/>
    </row>
    <row r="42" spans="1:33" ht="18" customHeight="1" x14ac:dyDescent="0.25">
      <c r="A42" s="2561"/>
      <c r="B42" s="3084"/>
      <c r="C42" s="2596"/>
      <c r="D42" s="2636"/>
      <c r="E42" s="2673"/>
      <c r="F42" s="2578"/>
      <c r="G42" s="2578"/>
      <c r="H42" s="2578"/>
      <c r="I42" s="2624"/>
      <c r="J42" s="3067"/>
      <c r="K42" s="3068"/>
      <c r="L42" s="3068"/>
      <c r="M42" s="3069"/>
      <c r="N42" s="3066"/>
      <c r="O42" s="3062"/>
      <c r="P42" s="3064"/>
      <c r="Q42" s="3064"/>
      <c r="R42" s="3064"/>
      <c r="S42" s="3065"/>
      <c r="T42" s="3069"/>
      <c r="U42" s="1821"/>
      <c r="V42" s="368" t="s">
        <v>47</v>
      </c>
      <c r="W42" s="1934" t="s">
        <v>1514</v>
      </c>
      <c r="X42" s="1766">
        <v>10</v>
      </c>
      <c r="Y42" s="283" t="s">
        <v>264</v>
      </c>
      <c r="Z42" s="2064">
        <v>1.39</v>
      </c>
      <c r="AA42" s="2064">
        <f t="shared" si="3"/>
        <v>13.899999999999999</v>
      </c>
      <c r="AB42" s="1975">
        <f t="shared" si="4"/>
        <v>15.567999999999998</v>
      </c>
      <c r="AC42" s="247"/>
      <c r="AD42" s="1800"/>
      <c r="AE42" s="1800" t="s">
        <v>52</v>
      </c>
      <c r="AF42" s="1800"/>
      <c r="AG42" s="3056"/>
    </row>
    <row r="43" spans="1:33" ht="18" customHeight="1" x14ac:dyDescent="0.25">
      <c r="A43" s="2561"/>
      <c r="B43" s="3084"/>
      <c r="C43" s="2596"/>
      <c r="D43" s="2636"/>
      <c r="E43" s="2673"/>
      <c r="F43" s="2578"/>
      <c r="G43" s="2578"/>
      <c r="H43" s="2578"/>
      <c r="I43" s="2624"/>
      <c r="J43" s="3067"/>
      <c r="K43" s="3068"/>
      <c r="L43" s="3068"/>
      <c r="M43" s="3069"/>
      <c r="N43" s="3066"/>
      <c r="O43" s="3062"/>
      <c r="P43" s="3064"/>
      <c r="Q43" s="3064"/>
      <c r="R43" s="3064"/>
      <c r="S43" s="3065"/>
      <c r="T43" s="3069"/>
      <c r="U43" s="1821"/>
      <c r="V43" s="368" t="s">
        <v>47</v>
      </c>
      <c r="W43" s="1934" t="s">
        <v>1515</v>
      </c>
      <c r="X43" s="1766">
        <v>20</v>
      </c>
      <c r="Y43" s="283" t="s">
        <v>264</v>
      </c>
      <c r="Z43" s="2064">
        <v>2.34</v>
      </c>
      <c r="AA43" s="2064">
        <f t="shared" si="3"/>
        <v>46.8</v>
      </c>
      <c r="AB43" s="1975">
        <f t="shared" si="4"/>
        <v>52.415999999999997</v>
      </c>
      <c r="AC43" s="247"/>
      <c r="AD43" s="1800"/>
      <c r="AE43" s="1800" t="s">
        <v>52</v>
      </c>
      <c r="AF43" s="1800"/>
      <c r="AG43" s="3056"/>
    </row>
    <row r="44" spans="1:33" ht="18" customHeight="1" x14ac:dyDescent="0.25">
      <c r="A44" s="2561"/>
      <c r="B44" s="3084"/>
      <c r="C44" s="2596"/>
      <c r="D44" s="2636"/>
      <c r="E44" s="2673"/>
      <c r="F44" s="2578"/>
      <c r="G44" s="2578"/>
      <c r="H44" s="2578"/>
      <c r="I44" s="2624"/>
      <c r="J44" s="3067"/>
      <c r="K44" s="3068"/>
      <c r="L44" s="3068"/>
      <c r="M44" s="3069"/>
      <c r="N44" s="3066"/>
      <c r="O44" s="3062"/>
      <c r="P44" s="3064"/>
      <c r="Q44" s="3064"/>
      <c r="R44" s="3064"/>
      <c r="S44" s="3065"/>
      <c r="T44" s="3069"/>
      <c r="U44" s="1821"/>
      <c r="V44" s="368" t="s">
        <v>47</v>
      </c>
      <c r="W44" s="1934" t="s">
        <v>1516</v>
      </c>
      <c r="X44" s="1766">
        <v>10</v>
      </c>
      <c r="Y44" s="283" t="s">
        <v>264</v>
      </c>
      <c r="Z44" s="2064">
        <v>5</v>
      </c>
      <c r="AA44" s="2064">
        <f t="shared" si="3"/>
        <v>50</v>
      </c>
      <c r="AB44" s="1975">
        <f t="shared" si="4"/>
        <v>56</v>
      </c>
      <c r="AC44" s="247"/>
      <c r="AD44" s="1800"/>
      <c r="AE44" s="1800" t="s">
        <v>52</v>
      </c>
      <c r="AF44" s="1800"/>
      <c r="AG44" s="3056"/>
    </row>
    <row r="45" spans="1:33" ht="33.950000000000003" customHeight="1" x14ac:dyDescent="0.25">
      <c r="A45" s="2561"/>
      <c r="B45" s="3084"/>
      <c r="C45" s="2596"/>
      <c r="D45" s="2636"/>
      <c r="E45" s="2673"/>
      <c r="F45" s="2578"/>
      <c r="G45" s="2578"/>
      <c r="H45" s="2578"/>
      <c r="I45" s="2624"/>
      <c r="J45" s="3067"/>
      <c r="K45" s="3068"/>
      <c r="L45" s="3068"/>
      <c r="M45" s="3069"/>
      <c r="N45" s="3066"/>
      <c r="O45" s="3062"/>
      <c r="P45" s="3064"/>
      <c r="Q45" s="3064"/>
      <c r="R45" s="3064"/>
      <c r="S45" s="3065"/>
      <c r="T45" s="3069"/>
      <c r="U45" s="1821"/>
      <c r="V45" s="368" t="s">
        <v>47</v>
      </c>
      <c r="W45" s="1934" t="s">
        <v>1517</v>
      </c>
      <c r="X45" s="1766">
        <v>5</v>
      </c>
      <c r="Y45" s="283" t="s">
        <v>264</v>
      </c>
      <c r="Z45" s="2064">
        <v>10</v>
      </c>
      <c r="AA45" s="2064">
        <f t="shared" si="3"/>
        <v>50</v>
      </c>
      <c r="AB45" s="1975">
        <f t="shared" si="4"/>
        <v>56</v>
      </c>
      <c r="AC45" s="247"/>
      <c r="AD45" s="1800"/>
      <c r="AE45" s="1800" t="s">
        <v>52</v>
      </c>
      <c r="AF45" s="1800"/>
      <c r="AG45" s="3056"/>
    </row>
    <row r="46" spans="1:33" ht="18" customHeight="1" x14ac:dyDescent="0.25">
      <c r="A46" s="2561"/>
      <c r="B46" s="3084"/>
      <c r="C46" s="2596"/>
      <c r="D46" s="2636"/>
      <c r="E46" s="2673"/>
      <c r="F46" s="2578"/>
      <c r="G46" s="2578"/>
      <c r="H46" s="2578"/>
      <c r="I46" s="2624"/>
      <c r="J46" s="3067"/>
      <c r="K46" s="3068"/>
      <c r="L46" s="3068"/>
      <c r="M46" s="3069"/>
      <c r="N46" s="3066"/>
      <c r="O46" s="3062"/>
      <c r="P46" s="3064"/>
      <c r="Q46" s="3064"/>
      <c r="R46" s="3064"/>
      <c r="S46" s="3065"/>
      <c r="T46" s="3069"/>
      <c r="U46" s="1821"/>
      <c r="V46" s="368" t="s">
        <v>47</v>
      </c>
      <c r="W46" s="1934" t="s">
        <v>1518</v>
      </c>
      <c r="X46" s="1766">
        <v>4</v>
      </c>
      <c r="Y46" s="283" t="s">
        <v>264</v>
      </c>
      <c r="Z46" s="2064">
        <v>6.01</v>
      </c>
      <c r="AA46" s="2064">
        <f t="shared" si="3"/>
        <v>24.04</v>
      </c>
      <c r="AB46" s="1975">
        <f t="shared" si="4"/>
        <v>26.924799999999998</v>
      </c>
      <c r="AC46" s="247"/>
      <c r="AD46" s="1800"/>
      <c r="AE46" s="1800" t="s">
        <v>52</v>
      </c>
      <c r="AF46" s="1800"/>
      <c r="AG46" s="3056"/>
    </row>
    <row r="47" spans="1:33" ht="18" customHeight="1" x14ac:dyDescent="0.25">
      <c r="A47" s="2561"/>
      <c r="B47" s="3084"/>
      <c r="C47" s="2596"/>
      <c r="D47" s="2636"/>
      <c r="E47" s="2673"/>
      <c r="F47" s="2578"/>
      <c r="G47" s="2578"/>
      <c r="H47" s="2578"/>
      <c r="I47" s="2624"/>
      <c r="J47" s="3067"/>
      <c r="K47" s="3068"/>
      <c r="L47" s="3068"/>
      <c r="M47" s="3069"/>
      <c r="N47" s="3066"/>
      <c r="O47" s="3062"/>
      <c r="P47" s="3064"/>
      <c r="Q47" s="3064"/>
      <c r="R47" s="3064"/>
      <c r="S47" s="3065"/>
      <c r="T47" s="3069"/>
      <c r="U47" s="1821"/>
      <c r="V47" s="368" t="s">
        <v>47</v>
      </c>
      <c r="W47" s="1934" t="s">
        <v>1519</v>
      </c>
      <c r="X47" s="1766">
        <v>10</v>
      </c>
      <c r="Y47" s="283" t="s">
        <v>264</v>
      </c>
      <c r="Z47" s="2064">
        <v>11.02</v>
      </c>
      <c r="AA47" s="2064">
        <f t="shared" si="3"/>
        <v>110.19999999999999</v>
      </c>
      <c r="AB47" s="1975">
        <f t="shared" si="4"/>
        <v>123.42399999999999</v>
      </c>
      <c r="AC47" s="247"/>
      <c r="AD47" s="1800"/>
      <c r="AE47" s="1800" t="s">
        <v>52</v>
      </c>
      <c r="AF47" s="1800"/>
      <c r="AG47" s="3056"/>
    </row>
    <row r="48" spans="1:33" ht="18" customHeight="1" x14ac:dyDescent="0.25">
      <c r="A48" s="2561"/>
      <c r="B48" s="3084"/>
      <c r="C48" s="2596"/>
      <c r="D48" s="2636"/>
      <c r="E48" s="2673"/>
      <c r="F48" s="2578"/>
      <c r="G48" s="2578"/>
      <c r="H48" s="2578"/>
      <c r="I48" s="2624"/>
      <c r="J48" s="3067"/>
      <c r="K48" s="3068"/>
      <c r="L48" s="3068"/>
      <c r="M48" s="3069"/>
      <c r="N48" s="3066"/>
      <c r="O48" s="3062"/>
      <c r="P48" s="3064"/>
      <c r="Q48" s="3064"/>
      <c r="R48" s="3064"/>
      <c r="S48" s="3065"/>
      <c r="T48" s="3069"/>
      <c r="U48" s="1821"/>
      <c r="V48" s="368" t="s">
        <v>47</v>
      </c>
      <c r="W48" s="1934" t="s">
        <v>1520</v>
      </c>
      <c r="X48" s="1766">
        <v>45</v>
      </c>
      <c r="Y48" s="283" t="s">
        <v>264</v>
      </c>
      <c r="Z48" s="2064">
        <v>1.07</v>
      </c>
      <c r="AA48" s="2064">
        <f t="shared" si="3"/>
        <v>48.150000000000006</v>
      </c>
      <c r="AB48" s="1975">
        <f t="shared" si="4"/>
        <v>53.928000000000004</v>
      </c>
      <c r="AC48" s="247"/>
      <c r="AD48" s="1800"/>
      <c r="AE48" s="1800" t="s">
        <v>52</v>
      </c>
      <c r="AF48" s="1800"/>
      <c r="AG48" s="3056"/>
    </row>
    <row r="49" spans="1:33" ht="18" customHeight="1" x14ac:dyDescent="0.25">
      <c r="A49" s="2561"/>
      <c r="B49" s="3085"/>
      <c r="C49" s="2630"/>
      <c r="D49" s="2637"/>
      <c r="E49" s="2674"/>
      <c r="F49" s="2614"/>
      <c r="G49" s="2614"/>
      <c r="H49" s="2614"/>
      <c r="I49" s="2625"/>
      <c r="J49" s="3067"/>
      <c r="K49" s="3068"/>
      <c r="L49" s="3068"/>
      <c r="M49" s="3069"/>
      <c r="N49" s="3066"/>
      <c r="O49" s="3063"/>
      <c r="P49" s="3064"/>
      <c r="Q49" s="3064"/>
      <c r="R49" s="3064"/>
      <c r="S49" s="3065"/>
      <c r="T49" s="3069"/>
      <c r="U49" s="1821"/>
      <c r="V49" s="368" t="s">
        <v>47</v>
      </c>
      <c r="W49" s="1934" t="s">
        <v>1521</v>
      </c>
      <c r="X49" s="1766">
        <v>10</v>
      </c>
      <c r="Y49" s="283" t="s">
        <v>264</v>
      </c>
      <c r="Z49" s="2064">
        <v>7.89</v>
      </c>
      <c r="AA49" s="2064">
        <f t="shared" si="3"/>
        <v>78.899999999999991</v>
      </c>
      <c r="AB49" s="1975">
        <f t="shared" si="4"/>
        <v>88.367999999999995</v>
      </c>
      <c r="AC49" s="247"/>
      <c r="AD49" s="1800"/>
      <c r="AE49" s="1800" t="s">
        <v>52</v>
      </c>
      <c r="AF49" s="1800"/>
      <c r="AG49" s="3057"/>
    </row>
    <row r="50" spans="1:33" ht="44.25" customHeight="1" x14ac:dyDescent="0.25">
      <c r="A50" s="2561"/>
      <c r="B50" s="2592" t="s">
        <v>44</v>
      </c>
      <c r="C50" s="2595" t="s">
        <v>45</v>
      </c>
      <c r="D50" s="2635" t="s">
        <v>87</v>
      </c>
      <c r="E50" s="2672" t="s">
        <v>47</v>
      </c>
      <c r="F50" s="2577" t="s">
        <v>679</v>
      </c>
      <c r="G50" s="2577" t="s">
        <v>1522</v>
      </c>
      <c r="H50" s="2577" t="s">
        <v>420</v>
      </c>
      <c r="I50" s="2580">
        <v>2</v>
      </c>
      <c r="J50" s="2580">
        <v>2</v>
      </c>
      <c r="K50" s="3078">
        <v>24</v>
      </c>
      <c r="L50" s="3078">
        <v>24</v>
      </c>
      <c r="M50" s="2577" t="s">
        <v>1523</v>
      </c>
      <c r="N50" s="3058" t="s">
        <v>193</v>
      </c>
      <c r="O50" s="3081">
        <v>0</v>
      </c>
      <c r="P50" s="3071">
        <f>AC50</f>
        <v>5502</v>
      </c>
      <c r="Q50" s="3071">
        <v>0</v>
      </c>
      <c r="R50" s="3071">
        <v>0</v>
      </c>
      <c r="S50" s="3073">
        <f>SUM(O50:Q51)</f>
        <v>5502</v>
      </c>
      <c r="T50" s="3075" t="s">
        <v>1524</v>
      </c>
      <c r="U50" s="48" t="s">
        <v>1162</v>
      </c>
      <c r="V50" s="1827"/>
      <c r="W50" s="139" t="s">
        <v>69</v>
      </c>
      <c r="X50" s="332"/>
      <c r="Y50" s="51"/>
      <c r="Z50" s="282"/>
      <c r="AA50" s="250"/>
      <c r="AB50" s="250"/>
      <c r="AC50" s="1828">
        <f>SUM(AB51)</f>
        <v>5502</v>
      </c>
      <c r="AD50" s="1794"/>
      <c r="AE50" s="1794"/>
      <c r="AF50" s="1794"/>
      <c r="AG50" s="3055"/>
    </row>
    <row r="51" spans="1:33" ht="44.25" customHeight="1" thickBot="1" x14ac:dyDescent="0.3">
      <c r="A51" s="2561"/>
      <c r="B51" s="2594"/>
      <c r="C51" s="2597"/>
      <c r="D51" s="3089"/>
      <c r="E51" s="3088"/>
      <c r="F51" s="2579"/>
      <c r="G51" s="2579"/>
      <c r="H51" s="2579"/>
      <c r="I51" s="2582"/>
      <c r="J51" s="2582"/>
      <c r="K51" s="3079"/>
      <c r="L51" s="3079"/>
      <c r="M51" s="2579"/>
      <c r="N51" s="3080"/>
      <c r="O51" s="3082"/>
      <c r="P51" s="3072"/>
      <c r="Q51" s="3072"/>
      <c r="R51" s="3072"/>
      <c r="S51" s="3074"/>
      <c r="T51" s="3076"/>
      <c r="U51" s="370"/>
      <c r="V51" s="1829" t="s">
        <v>47</v>
      </c>
      <c r="W51" s="1830" t="s">
        <v>1525</v>
      </c>
      <c r="X51" s="167">
        <v>1</v>
      </c>
      <c r="Y51" s="1831" t="s">
        <v>264</v>
      </c>
      <c r="Z51" s="1832">
        <v>4912.5</v>
      </c>
      <c r="AA51" s="1833">
        <f>X51*Z51</f>
        <v>4912.5</v>
      </c>
      <c r="AB51" s="1833">
        <f>AA51*0.12+AA51</f>
        <v>5502</v>
      </c>
      <c r="AC51" s="1834"/>
      <c r="AD51" s="1835"/>
      <c r="AE51" s="1835" t="s">
        <v>52</v>
      </c>
      <c r="AF51" s="1835"/>
      <c r="AG51" s="3077"/>
    </row>
    <row r="52" spans="1:33" ht="22.5" customHeight="1" thickBot="1" x14ac:dyDescent="0.3">
      <c r="A52" s="2562"/>
      <c r="B52" s="2638" t="s">
        <v>137</v>
      </c>
      <c r="C52" s="2638"/>
      <c r="D52" s="2638"/>
      <c r="E52" s="2638"/>
      <c r="F52" s="2638"/>
      <c r="G52" s="2638"/>
      <c r="H52" s="2638"/>
      <c r="I52" s="2638"/>
      <c r="J52" s="2638"/>
      <c r="K52" s="2638"/>
      <c r="L52" s="2638"/>
      <c r="M52" s="2638"/>
      <c r="N52" s="156" t="s">
        <v>138</v>
      </c>
      <c r="O52" s="170">
        <f>SUM(O10:O51)</f>
        <v>86862.44</v>
      </c>
      <c r="P52" s="170">
        <f>SUM(P10:P51)</f>
        <v>16901.794600000001</v>
      </c>
      <c r="Q52" s="170">
        <f>SUM(Q10:Q51)</f>
        <v>42610.371536000006</v>
      </c>
      <c r="R52" s="170">
        <f>SUM(R14:R51)</f>
        <v>0</v>
      </c>
      <c r="S52" s="170">
        <f>SUM(S10:S51)</f>
        <v>146374.60613599996</v>
      </c>
      <c r="T52" s="1836"/>
      <c r="U52" s="3070" t="s">
        <v>139</v>
      </c>
      <c r="V52" s="2638"/>
      <c r="W52" s="2638"/>
      <c r="X52" s="2638"/>
      <c r="Y52" s="2638"/>
      <c r="Z52" s="2638"/>
      <c r="AA52" s="2638"/>
      <c r="AB52" s="156" t="s">
        <v>138</v>
      </c>
      <c r="AC52" s="158">
        <f>SUM(AC10:AC51)</f>
        <v>146374.60613599999</v>
      </c>
      <c r="AD52" s="2639"/>
      <c r="AE52" s="2640"/>
      <c r="AF52" s="2640"/>
      <c r="AG52" s="2543"/>
    </row>
    <row r="53" spans="1:33" ht="92.25" customHeight="1" x14ac:dyDescent="0.25">
      <c r="A53" s="2309" t="s">
        <v>140</v>
      </c>
      <c r="B53" s="2074" t="s">
        <v>44</v>
      </c>
      <c r="C53" s="2075" t="s">
        <v>329</v>
      </c>
      <c r="D53" s="1729" t="s">
        <v>95</v>
      </c>
      <c r="E53" s="2076" t="s">
        <v>47</v>
      </c>
      <c r="F53" s="1704" t="s">
        <v>142</v>
      </c>
      <c r="G53" s="1704" t="s">
        <v>1526</v>
      </c>
      <c r="H53" s="1704" t="s">
        <v>1527</v>
      </c>
      <c r="I53" s="2077">
        <v>1</v>
      </c>
      <c r="J53" s="2077">
        <v>2</v>
      </c>
      <c r="K53" s="2078">
        <v>8</v>
      </c>
      <c r="L53" s="2078">
        <v>24</v>
      </c>
      <c r="M53" s="1730" t="s">
        <v>1528</v>
      </c>
      <c r="N53" s="1709" t="s">
        <v>1529</v>
      </c>
      <c r="O53" s="2079">
        <v>0</v>
      </c>
      <c r="P53" s="2080">
        <v>0</v>
      </c>
      <c r="Q53" s="2080">
        <f t="shared" ref="Q53:Q58" si="5">+AC53</f>
        <v>0</v>
      </c>
      <c r="R53" s="2080">
        <v>0</v>
      </c>
      <c r="S53" s="2081">
        <f t="shared" ref="S53:S58" si="6">SUM(O53:Q53)</f>
        <v>0</v>
      </c>
      <c r="T53" s="1704" t="s">
        <v>1530</v>
      </c>
      <c r="U53" s="1837"/>
      <c r="V53" s="1838"/>
      <c r="W53" s="1839"/>
      <c r="X53" s="1840"/>
      <c r="Y53" s="1841"/>
      <c r="Z53" s="1842"/>
      <c r="AA53" s="1842"/>
      <c r="AB53" s="1842"/>
      <c r="AC53" s="1843"/>
      <c r="AD53" s="1841"/>
      <c r="AE53" s="1844"/>
      <c r="AF53" s="1844"/>
      <c r="AG53" s="2082"/>
    </row>
    <row r="54" spans="1:33" ht="260.25" customHeight="1" x14ac:dyDescent="0.25">
      <c r="A54" s="2669" t="s">
        <v>140</v>
      </c>
      <c r="B54" s="174" t="s">
        <v>44</v>
      </c>
      <c r="C54" s="474" t="s">
        <v>329</v>
      </c>
      <c r="D54" s="115" t="s">
        <v>262</v>
      </c>
      <c r="E54" s="175" t="s">
        <v>47</v>
      </c>
      <c r="F54" s="2061" t="s">
        <v>144</v>
      </c>
      <c r="G54" s="2061" t="s">
        <v>145</v>
      </c>
      <c r="H54" s="2061" t="s">
        <v>146</v>
      </c>
      <c r="I54" s="2037">
        <v>70</v>
      </c>
      <c r="J54" s="2037">
        <v>50</v>
      </c>
      <c r="K54" s="2038">
        <v>16</v>
      </c>
      <c r="L54" s="2038">
        <v>24</v>
      </c>
      <c r="M54" s="1216" t="s">
        <v>1531</v>
      </c>
      <c r="N54" s="2062" t="s">
        <v>1532</v>
      </c>
      <c r="O54" s="2086">
        <v>0</v>
      </c>
      <c r="P54" s="2087">
        <v>0</v>
      </c>
      <c r="Q54" s="2087">
        <f t="shared" si="5"/>
        <v>0</v>
      </c>
      <c r="R54" s="2087">
        <v>0</v>
      </c>
      <c r="S54" s="2088">
        <f t="shared" si="6"/>
        <v>0</v>
      </c>
      <c r="T54" s="2061" t="s">
        <v>1530</v>
      </c>
      <c r="U54" s="2089"/>
      <c r="V54" s="2054"/>
      <c r="W54" s="2090"/>
      <c r="X54" s="2056"/>
      <c r="Y54" s="2057"/>
      <c r="Z54" s="2058"/>
      <c r="AA54" s="2058"/>
      <c r="AB54" s="2058"/>
      <c r="AC54" s="2059"/>
      <c r="AD54" s="2057"/>
      <c r="AE54" s="2060"/>
      <c r="AF54" s="2060"/>
      <c r="AG54" s="2091"/>
    </row>
    <row r="55" spans="1:33" ht="142.5" customHeight="1" x14ac:dyDescent="0.25">
      <c r="A55" s="2670"/>
      <c r="B55" s="1696" t="s">
        <v>93</v>
      </c>
      <c r="C55" s="1697" t="s">
        <v>680</v>
      </c>
      <c r="D55" s="1698" t="s">
        <v>77</v>
      </c>
      <c r="E55" s="1699" t="s">
        <v>47</v>
      </c>
      <c r="F55" s="1692" t="s">
        <v>380</v>
      </c>
      <c r="G55" s="1692" t="s">
        <v>150</v>
      </c>
      <c r="H55" s="1692" t="s">
        <v>1533</v>
      </c>
      <c r="I55" s="1693">
        <v>2</v>
      </c>
      <c r="J55" s="1700">
        <v>2</v>
      </c>
      <c r="K55" s="1693">
        <v>8</v>
      </c>
      <c r="L55" s="1693">
        <v>16</v>
      </c>
      <c r="M55" s="1692" t="s">
        <v>1534</v>
      </c>
      <c r="N55" s="1694" t="s">
        <v>476</v>
      </c>
      <c r="O55" s="2083">
        <v>0</v>
      </c>
      <c r="P55" s="2084">
        <v>0</v>
      </c>
      <c r="Q55" s="2084">
        <f t="shared" si="5"/>
        <v>0</v>
      </c>
      <c r="R55" s="2084">
        <v>0</v>
      </c>
      <c r="S55" s="2085">
        <f t="shared" si="6"/>
        <v>0</v>
      </c>
      <c r="T55" s="1692" t="s">
        <v>1530</v>
      </c>
      <c r="U55" s="1860"/>
      <c r="V55" s="1861"/>
      <c r="W55" s="1862"/>
      <c r="X55" s="1863"/>
      <c r="Y55" s="1864"/>
      <c r="Z55" s="1865"/>
      <c r="AA55" s="1865"/>
      <c r="AB55" s="1865"/>
      <c r="AC55" s="1763"/>
      <c r="AD55" s="1866"/>
      <c r="AE55" s="1867"/>
      <c r="AF55" s="1867"/>
      <c r="AG55" s="1710"/>
    </row>
    <row r="56" spans="1:33" ht="113.25" customHeight="1" x14ac:dyDescent="0.25">
      <c r="A56" s="2670"/>
      <c r="B56" s="174" t="s">
        <v>75</v>
      </c>
      <c r="C56" s="474" t="s">
        <v>76</v>
      </c>
      <c r="D56" s="115" t="s">
        <v>153</v>
      </c>
      <c r="E56" s="175" t="s">
        <v>47</v>
      </c>
      <c r="F56" s="2092" t="s">
        <v>1535</v>
      </c>
      <c r="G56" s="2061" t="s">
        <v>155</v>
      </c>
      <c r="H56" s="2061" t="s">
        <v>520</v>
      </c>
      <c r="I56" s="2037">
        <v>2</v>
      </c>
      <c r="J56" s="2037">
        <v>2</v>
      </c>
      <c r="K56" s="2038">
        <v>8</v>
      </c>
      <c r="L56" s="2038">
        <v>24</v>
      </c>
      <c r="M56" s="2061" t="s">
        <v>1536</v>
      </c>
      <c r="N56" s="2062" t="s">
        <v>386</v>
      </c>
      <c r="O56" s="2086">
        <v>0</v>
      </c>
      <c r="P56" s="2087">
        <v>0</v>
      </c>
      <c r="Q56" s="2087">
        <f t="shared" si="5"/>
        <v>0</v>
      </c>
      <c r="R56" s="2087">
        <v>0</v>
      </c>
      <c r="S56" s="2088">
        <f t="shared" si="6"/>
        <v>0</v>
      </c>
      <c r="T56" s="2061" t="s">
        <v>1530</v>
      </c>
      <c r="U56" s="2089"/>
      <c r="V56" s="2054"/>
      <c r="W56" s="2090"/>
      <c r="X56" s="2093"/>
      <c r="Y56" s="2094"/>
      <c r="Z56" s="2058"/>
      <c r="AA56" s="2058"/>
      <c r="AB56" s="2058"/>
      <c r="AC56" s="2059"/>
      <c r="AD56" s="2057"/>
      <c r="AE56" s="2060"/>
      <c r="AF56" s="2060"/>
      <c r="AG56" s="135"/>
    </row>
    <row r="57" spans="1:33" ht="144" customHeight="1" x14ac:dyDescent="0.25">
      <c r="A57" s="2670"/>
      <c r="B57" s="1696" t="s">
        <v>93</v>
      </c>
      <c r="C57" s="1697" t="s">
        <v>680</v>
      </c>
      <c r="D57" s="1698" t="s">
        <v>77</v>
      </c>
      <c r="E57" s="1699" t="s">
        <v>47</v>
      </c>
      <c r="F57" s="1692" t="s">
        <v>157</v>
      </c>
      <c r="G57" s="1692" t="s">
        <v>158</v>
      </c>
      <c r="H57" s="1692" t="s">
        <v>1537</v>
      </c>
      <c r="I57" s="1700">
        <v>0</v>
      </c>
      <c r="J57" s="1700">
        <v>1</v>
      </c>
      <c r="K57" s="1693">
        <v>0</v>
      </c>
      <c r="L57" s="1693">
        <v>24</v>
      </c>
      <c r="M57" s="1692" t="s">
        <v>1538</v>
      </c>
      <c r="N57" s="1694" t="s">
        <v>161</v>
      </c>
      <c r="O57" s="2083">
        <v>0</v>
      </c>
      <c r="P57" s="2084">
        <v>0</v>
      </c>
      <c r="Q57" s="2084">
        <f t="shared" si="5"/>
        <v>0</v>
      </c>
      <c r="R57" s="2084">
        <v>0</v>
      </c>
      <c r="S57" s="2085">
        <f t="shared" si="6"/>
        <v>0</v>
      </c>
      <c r="T57" s="1692" t="s">
        <v>1530</v>
      </c>
      <c r="U57" s="1870"/>
      <c r="V57" s="1861"/>
      <c r="W57" s="1862"/>
      <c r="X57" s="1871"/>
      <c r="Y57" s="1866"/>
      <c r="Z57" s="1865"/>
      <c r="AA57" s="1865"/>
      <c r="AB57" s="1865"/>
      <c r="AC57" s="1763"/>
      <c r="AD57" s="1866"/>
      <c r="AE57" s="1867"/>
      <c r="AF57" s="1867"/>
      <c r="AG57" s="1710" t="s">
        <v>1876</v>
      </c>
    </row>
    <row r="58" spans="1:33" ht="73.5" customHeight="1" x14ac:dyDescent="0.25">
      <c r="A58" s="2671"/>
      <c r="B58" s="1702" t="s">
        <v>162</v>
      </c>
      <c r="C58" s="1703" t="s">
        <v>163</v>
      </c>
      <c r="D58" s="1688" t="s">
        <v>285</v>
      </c>
      <c r="E58" s="2053" t="s">
        <v>47</v>
      </c>
      <c r="F58" s="1689" t="s">
        <v>390</v>
      </c>
      <c r="G58" s="1689" t="s">
        <v>165</v>
      </c>
      <c r="H58" s="1689" t="s">
        <v>391</v>
      </c>
      <c r="I58" s="1726">
        <v>1</v>
      </c>
      <c r="J58" s="1726">
        <v>1</v>
      </c>
      <c r="K58" s="1727">
        <v>8</v>
      </c>
      <c r="L58" s="1727">
        <v>16</v>
      </c>
      <c r="M58" s="1689" t="s">
        <v>1539</v>
      </c>
      <c r="N58" s="1701" t="s">
        <v>392</v>
      </c>
      <c r="O58" s="1731">
        <v>0</v>
      </c>
      <c r="P58" s="1732">
        <v>0</v>
      </c>
      <c r="Q58" s="1732">
        <f t="shared" si="5"/>
        <v>0</v>
      </c>
      <c r="R58" s="1732">
        <v>0</v>
      </c>
      <c r="S58" s="1733">
        <f t="shared" si="6"/>
        <v>0</v>
      </c>
      <c r="T58" s="1689" t="s">
        <v>1530</v>
      </c>
      <c r="U58" s="123"/>
      <c r="V58" s="2054"/>
      <c r="W58" s="2055"/>
      <c r="X58" s="2056"/>
      <c r="Y58" s="2057"/>
      <c r="Z58" s="2058"/>
      <c r="AA58" s="2058"/>
      <c r="AB58" s="2058"/>
      <c r="AC58" s="2059"/>
      <c r="AD58" s="2057"/>
      <c r="AE58" s="2060"/>
      <c r="AF58" s="1854"/>
      <c r="AG58" s="1695"/>
    </row>
    <row r="59" spans="1:33" ht="42" customHeight="1" x14ac:dyDescent="0.25">
      <c r="A59" s="2669" t="s">
        <v>140</v>
      </c>
      <c r="B59" s="2592" t="s">
        <v>44</v>
      </c>
      <c r="C59" s="2595" t="s">
        <v>45</v>
      </c>
      <c r="D59" s="2577" t="s">
        <v>166</v>
      </c>
      <c r="E59" s="2598" t="s">
        <v>47</v>
      </c>
      <c r="F59" s="2577" t="s">
        <v>1540</v>
      </c>
      <c r="G59" s="2577" t="s">
        <v>167</v>
      </c>
      <c r="H59" s="2577" t="s">
        <v>1541</v>
      </c>
      <c r="I59" s="2649">
        <v>2</v>
      </c>
      <c r="J59" s="2649">
        <v>40</v>
      </c>
      <c r="K59" s="2631">
        <v>4</v>
      </c>
      <c r="L59" s="2631">
        <v>16</v>
      </c>
      <c r="M59" s="2426" t="s">
        <v>1542</v>
      </c>
      <c r="N59" s="2692" t="s">
        <v>1875</v>
      </c>
      <c r="O59" s="3086">
        <v>0</v>
      </c>
      <c r="P59" s="3108">
        <f>AC59</f>
        <v>40.432000000000002</v>
      </c>
      <c r="Q59" s="3108">
        <v>0</v>
      </c>
      <c r="R59" s="3108">
        <v>0</v>
      </c>
      <c r="S59" s="3104">
        <f>SUM(O59:Q63)</f>
        <v>40.432000000000002</v>
      </c>
      <c r="T59" s="3106" t="s">
        <v>1543</v>
      </c>
      <c r="U59" s="1870" t="s">
        <v>1171</v>
      </c>
      <c r="V59" s="1861"/>
      <c r="W59" s="132" t="s">
        <v>169</v>
      </c>
      <c r="X59" s="1871"/>
      <c r="Y59" s="1866"/>
      <c r="Z59" s="1865"/>
      <c r="AA59" s="1865"/>
      <c r="AB59" s="1865"/>
      <c r="AC59" s="1763">
        <f>SUM(AB60:AB63)</f>
        <v>40.432000000000002</v>
      </c>
      <c r="AD59" s="1866"/>
      <c r="AE59" s="1866"/>
      <c r="AF59" s="1875"/>
      <c r="AG59" s="2456" t="s">
        <v>1544</v>
      </c>
    </row>
    <row r="60" spans="1:33" ht="42" customHeight="1" x14ac:dyDescent="0.25">
      <c r="A60" s="2670"/>
      <c r="B60" s="2593"/>
      <c r="C60" s="2596"/>
      <c r="D60" s="2578"/>
      <c r="E60" s="2599"/>
      <c r="F60" s="2578"/>
      <c r="G60" s="2578"/>
      <c r="H60" s="2578"/>
      <c r="I60" s="2558"/>
      <c r="J60" s="2558"/>
      <c r="K60" s="2517"/>
      <c r="L60" s="2517"/>
      <c r="M60" s="2442"/>
      <c r="N60" s="2451"/>
      <c r="O60" s="3087"/>
      <c r="P60" s="3109"/>
      <c r="Q60" s="3109"/>
      <c r="R60" s="3109"/>
      <c r="S60" s="3105"/>
      <c r="T60" s="3107"/>
      <c r="U60" s="32"/>
      <c r="V60" s="368" t="s">
        <v>47</v>
      </c>
      <c r="W60" s="1822" t="s">
        <v>1545</v>
      </c>
      <c r="X60" s="1874">
        <v>1</v>
      </c>
      <c r="Y60" s="1846" t="s">
        <v>1546</v>
      </c>
      <c r="Z60" s="1845">
        <v>4.5</v>
      </c>
      <c r="AA60" s="1845">
        <f>+X60*Z60</f>
        <v>4.5</v>
      </c>
      <c r="AB60" s="1845">
        <f>+AA60*0.12+AA60</f>
        <v>5.04</v>
      </c>
      <c r="AC60" s="237"/>
      <c r="AD60" s="1846"/>
      <c r="AE60" s="1846" t="s">
        <v>52</v>
      </c>
      <c r="AF60" s="1847"/>
      <c r="AG60" s="2520"/>
    </row>
    <row r="61" spans="1:33" ht="42" customHeight="1" x14ac:dyDescent="0.25">
      <c r="A61" s="2670"/>
      <c r="B61" s="2593"/>
      <c r="C61" s="2596"/>
      <c r="D61" s="2578"/>
      <c r="E61" s="2599"/>
      <c r="F61" s="2578"/>
      <c r="G61" s="2578"/>
      <c r="H61" s="2578"/>
      <c r="I61" s="2558"/>
      <c r="J61" s="2558"/>
      <c r="K61" s="2517"/>
      <c r="L61" s="2517"/>
      <c r="M61" s="2442"/>
      <c r="N61" s="2451"/>
      <c r="O61" s="3087"/>
      <c r="P61" s="3109"/>
      <c r="Q61" s="3109"/>
      <c r="R61" s="3109"/>
      <c r="S61" s="3105"/>
      <c r="T61" s="3107"/>
      <c r="U61" s="32"/>
      <c r="V61" s="368" t="s">
        <v>47</v>
      </c>
      <c r="W61" s="1822" t="s">
        <v>1547</v>
      </c>
      <c r="X61" s="1874">
        <v>1</v>
      </c>
      <c r="Y61" s="1846" t="s">
        <v>1548</v>
      </c>
      <c r="Z61" s="1845">
        <v>7.1</v>
      </c>
      <c r="AA61" s="1845">
        <f>+X61*Z61</f>
        <v>7.1</v>
      </c>
      <c r="AB61" s="1845">
        <f>+AA61*0.12+AA61</f>
        <v>7.952</v>
      </c>
      <c r="AC61" s="237"/>
      <c r="AD61" s="1846"/>
      <c r="AE61" s="1846" t="s">
        <v>52</v>
      </c>
      <c r="AF61" s="1847"/>
      <c r="AG61" s="2520"/>
    </row>
    <row r="62" spans="1:33" ht="42" customHeight="1" x14ac:dyDescent="0.25">
      <c r="A62" s="2670"/>
      <c r="B62" s="2593"/>
      <c r="C62" s="2596"/>
      <c r="D62" s="2578"/>
      <c r="E62" s="2599"/>
      <c r="F62" s="2578"/>
      <c r="G62" s="2578"/>
      <c r="H62" s="2578"/>
      <c r="I62" s="2558"/>
      <c r="J62" s="2558"/>
      <c r="K62" s="2517"/>
      <c r="L62" s="2517"/>
      <c r="M62" s="2442"/>
      <c r="N62" s="2451"/>
      <c r="O62" s="3087"/>
      <c r="P62" s="3109"/>
      <c r="Q62" s="3109"/>
      <c r="R62" s="3109"/>
      <c r="S62" s="3105"/>
      <c r="T62" s="3107"/>
      <c r="U62" s="32"/>
      <c r="V62" s="368" t="s">
        <v>47</v>
      </c>
      <c r="W62" s="1822" t="s">
        <v>1549</v>
      </c>
      <c r="X62" s="1874">
        <v>100</v>
      </c>
      <c r="Y62" s="1846" t="s">
        <v>264</v>
      </c>
      <c r="Z62" s="1845">
        <v>0.1</v>
      </c>
      <c r="AA62" s="1845">
        <f>+X62*Z62</f>
        <v>10</v>
      </c>
      <c r="AB62" s="1845">
        <f>+AA62*0.12+AA62</f>
        <v>11.2</v>
      </c>
      <c r="AC62" s="237"/>
      <c r="AD62" s="1846"/>
      <c r="AE62" s="1846" t="s">
        <v>52</v>
      </c>
      <c r="AF62" s="1847"/>
      <c r="AG62" s="2520"/>
    </row>
    <row r="63" spans="1:33" ht="42" customHeight="1" x14ac:dyDescent="0.25">
      <c r="A63" s="2670"/>
      <c r="B63" s="2593"/>
      <c r="C63" s="2596"/>
      <c r="D63" s="2578"/>
      <c r="E63" s="2599"/>
      <c r="F63" s="2578"/>
      <c r="G63" s="2578"/>
      <c r="H63" s="2578"/>
      <c r="I63" s="2558"/>
      <c r="J63" s="2558"/>
      <c r="K63" s="2517"/>
      <c r="L63" s="2517"/>
      <c r="M63" s="2442"/>
      <c r="N63" s="2451"/>
      <c r="O63" s="3087"/>
      <c r="P63" s="3109"/>
      <c r="Q63" s="3109"/>
      <c r="R63" s="3109"/>
      <c r="S63" s="3105"/>
      <c r="T63" s="3107"/>
      <c r="U63" s="32"/>
      <c r="V63" s="57" t="s">
        <v>47</v>
      </c>
      <c r="W63" s="58" t="s">
        <v>1550</v>
      </c>
      <c r="X63" s="1874">
        <v>1</v>
      </c>
      <c r="Y63" s="1846" t="s">
        <v>1548</v>
      </c>
      <c r="Z63" s="1845">
        <v>14.5</v>
      </c>
      <c r="AA63" s="1845">
        <f>+X63*Z63</f>
        <v>14.5</v>
      </c>
      <c r="AB63" s="1845">
        <f>+AA63*0.12+AA63</f>
        <v>16.239999999999998</v>
      </c>
      <c r="AC63" s="237"/>
      <c r="AD63" s="1846"/>
      <c r="AE63" s="1846" t="s">
        <v>52</v>
      </c>
      <c r="AF63" s="1847"/>
      <c r="AG63" s="2520"/>
    </row>
    <row r="64" spans="1:33" ht="42.75" customHeight="1" x14ac:dyDescent="0.25">
      <c r="A64" s="2670"/>
      <c r="B64" s="2593"/>
      <c r="C64" s="2596"/>
      <c r="D64" s="2578"/>
      <c r="E64" s="2599"/>
      <c r="F64" s="2578"/>
      <c r="G64" s="2578"/>
      <c r="H64" s="2578"/>
      <c r="I64" s="2675">
        <v>2</v>
      </c>
      <c r="J64" s="2675">
        <v>12</v>
      </c>
      <c r="K64" s="2677">
        <v>4</v>
      </c>
      <c r="L64" s="2677">
        <v>16</v>
      </c>
      <c r="M64" s="2426" t="s">
        <v>1542</v>
      </c>
      <c r="N64" s="2463" t="s">
        <v>1874</v>
      </c>
      <c r="O64" s="3094">
        <v>0</v>
      </c>
      <c r="P64" s="3096">
        <f>AC64</f>
        <v>40.432000000000002</v>
      </c>
      <c r="Q64" s="3096">
        <v>0</v>
      </c>
      <c r="R64" s="3096">
        <v>0</v>
      </c>
      <c r="S64" s="3098">
        <f>SUM(O64:Q68)</f>
        <v>40.432000000000002</v>
      </c>
      <c r="T64" s="3101" t="s">
        <v>1551</v>
      </c>
      <c r="U64" s="1872" t="s">
        <v>1171</v>
      </c>
      <c r="V64" s="1849"/>
      <c r="W64" s="99" t="s">
        <v>169</v>
      </c>
      <c r="X64" s="1851"/>
      <c r="Y64" s="1852"/>
      <c r="Z64" s="1853"/>
      <c r="AA64" s="1853"/>
      <c r="AB64" s="1853"/>
      <c r="AC64" s="377">
        <f>SUM(AB65:AB68)</f>
        <v>40.432000000000002</v>
      </c>
      <c r="AD64" s="1852"/>
      <c r="AE64" s="1854"/>
      <c r="AF64" s="1854"/>
      <c r="AG64" s="2456" t="s">
        <v>1552</v>
      </c>
    </row>
    <row r="65" spans="1:33" ht="42.75" customHeight="1" x14ac:dyDescent="0.25">
      <c r="A65" s="2670"/>
      <c r="B65" s="2593"/>
      <c r="C65" s="2596"/>
      <c r="D65" s="2578"/>
      <c r="E65" s="2599"/>
      <c r="F65" s="2578"/>
      <c r="G65" s="2578"/>
      <c r="H65" s="2578"/>
      <c r="I65" s="2478"/>
      <c r="J65" s="2478"/>
      <c r="K65" s="2448"/>
      <c r="L65" s="2448"/>
      <c r="M65" s="2442"/>
      <c r="N65" s="2451"/>
      <c r="O65" s="3091"/>
      <c r="P65" s="3093"/>
      <c r="Q65" s="3093"/>
      <c r="R65" s="3093"/>
      <c r="S65" s="3099"/>
      <c r="T65" s="3102"/>
      <c r="U65" s="56"/>
      <c r="V65" s="368" t="s">
        <v>47</v>
      </c>
      <c r="W65" s="1822" t="s">
        <v>1545</v>
      </c>
      <c r="X65" s="1874">
        <v>1</v>
      </c>
      <c r="Y65" s="1846" t="s">
        <v>1546</v>
      </c>
      <c r="Z65" s="1845">
        <v>4.5</v>
      </c>
      <c r="AA65" s="1845">
        <f>+X65*Z65</f>
        <v>4.5</v>
      </c>
      <c r="AB65" s="1845">
        <f>+AA65*0.12+AA65</f>
        <v>5.04</v>
      </c>
      <c r="AC65" s="237"/>
      <c r="AD65" s="1846"/>
      <c r="AE65" s="1855" t="s">
        <v>52</v>
      </c>
      <c r="AF65" s="1855"/>
      <c r="AG65" s="2520"/>
    </row>
    <row r="66" spans="1:33" ht="42.75" customHeight="1" x14ac:dyDescent="0.25">
      <c r="A66" s="2670"/>
      <c r="B66" s="2593"/>
      <c r="C66" s="2596"/>
      <c r="D66" s="2578"/>
      <c r="E66" s="2599"/>
      <c r="F66" s="2578"/>
      <c r="G66" s="2578"/>
      <c r="H66" s="2578"/>
      <c r="I66" s="2478"/>
      <c r="J66" s="2478"/>
      <c r="K66" s="2448"/>
      <c r="L66" s="2448"/>
      <c r="M66" s="2442"/>
      <c r="N66" s="2451"/>
      <c r="O66" s="3091"/>
      <c r="P66" s="3093"/>
      <c r="Q66" s="3093"/>
      <c r="R66" s="3093"/>
      <c r="S66" s="3099"/>
      <c r="T66" s="3102"/>
      <c r="U66" s="56"/>
      <c r="V66" s="368" t="s">
        <v>47</v>
      </c>
      <c r="W66" s="1822" t="s">
        <v>1547</v>
      </c>
      <c r="X66" s="1874">
        <v>1</v>
      </c>
      <c r="Y66" s="1846" t="s">
        <v>1548</v>
      </c>
      <c r="Z66" s="1845">
        <v>7.1</v>
      </c>
      <c r="AA66" s="1845">
        <f>+X66*Z66</f>
        <v>7.1</v>
      </c>
      <c r="AB66" s="1845">
        <f>+AA66*0.12+AA66</f>
        <v>7.952</v>
      </c>
      <c r="AC66" s="237"/>
      <c r="AD66" s="1846"/>
      <c r="AE66" s="1855" t="s">
        <v>52</v>
      </c>
      <c r="AF66" s="1855"/>
      <c r="AG66" s="2520"/>
    </row>
    <row r="67" spans="1:33" ht="42.75" customHeight="1" x14ac:dyDescent="0.25">
      <c r="A67" s="2670"/>
      <c r="B67" s="2593"/>
      <c r="C67" s="2596"/>
      <c r="D67" s="2578"/>
      <c r="E67" s="2599"/>
      <c r="F67" s="2578"/>
      <c r="G67" s="2578"/>
      <c r="H67" s="2578"/>
      <c r="I67" s="2478"/>
      <c r="J67" s="2478"/>
      <c r="K67" s="2448"/>
      <c r="L67" s="2448"/>
      <c r="M67" s="2442"/>
      <c r="N67" s="2451"/>
      <c r="O67" s="3091"/>
      <c r="P67" s="3093"/>
      <c r="Q67" s="3093"/>
      <c r="R67" s="3093"/>
      <c r="S67" s="3099"/>
      <c r="T67" s="3102"/>
      <c r="U67" s="56"/>
      <c r="V67" s="368" t="s">
        <v>47</v>
      </c>
      <c r="W67" s="1822" t="s">
        <v>1549</v>
      </c>
      <c r="X67" s="1874">
        <v>100</v>
      </c>
      <c r="Y67" s="1846" t="s">
        <v>264</v>
      </c>
      <c r="Z67" s="1845">
        <v>0.1</v>
      </c>
      <c r="AA67" s="1845">
        <f>+X67*Z67</f>
        <v>10</v>
      </c>
      <c r="AB67" s="1845">
        <f>+AA67*0.12+AA67</f>
        <v>11.2</v>
      </c>
      <c r="AC67" s="237"/>
      <c r="AD67" s="1846"/>
      <c r="AE67" s="1855" t="s">
        <v>52</v>
      </c>
      <c r="AF67" s="1855"/>
      <c r="AG67" s="2520"/>
    </row>
    <row r="68" spans="1:33" ht="42.75" customHeight="1" x14ac:dyDescent="0.25">
      <c r="A68" s="2670"/>
      <c r="B68" s="2593"/>
      <c r="C68" s="2596"/>
      <c r="D68" s="2578"/>
      <c r="E68" s="2599"/>
      <c r="F68" s="2578"/>
      <c r="G68" s="2578"/>
      <c r="H68" s="2578"/>
      <c r="I68" s="2676"/>
      <c r="J68" s="2676"/>
      <c r="K68" s="2678"/>
      <c r="L68" s="2678"/>
      <c r="M68" s="2427"/>
      <c r="N68" s="2464"/>
      <c r="O68" s="3095"/>
      <c r="P68" s="3097"/>
      <c r="Q68" s="3097"/>
      <c r="R68" s="3097"/>
      <c r="S68" s="3100"/>
      <c r="T68" s="3103"/>
      <c r="U68" s="104"/>
      <c r="V68" s="379" t="s">
        <v>47</v>
      </c>
      <c r="W68" s="106" t="s">
        <v>1550</v>
      </c>
      <c r="X68" s="1856">
        <v>1</v>
      </c>
      <c r="Y68" s="1858" t="s">
        <v>1548</v>
      </c>
      <c r="Z68" s="1857">
        <v>14.5</v>
      </c>
      <c r="AA68" s="1857">
        <f>+X68*Z68</f>
        <v>14.5</v>
      </c>
      <c r="AB68" s="1857">
        <f>+AA68*0.12+AA68</f>
        <v>16.239999999999998</v>
      </c>
      <c r="AC68" s="242"/>
      <c r="AD68" s="1858"/>
      <c r="AE68" s="1859" t="s">
        <v>52</v>
      </c>
      <c r="AF68" s="1855"/>
      <c r="AG68" s="2520"/>
    </row>
    <row r="69" spans="1:33" ht="42" customHeight="1" x14ac:dyDescent="0.25">
      <c r="A69" s="2670"/>
      <c r="B69" s="2593"/>
      <c r="C69" s="2596"/>
      <c r="D69" s="2578"/>
      <c r="E69" s="2599"/>
      <c r="F69" s="2578"/>
      <c r="G69" s="2578"/>
      <c r="H69" s="2578"/>
      <c r="I69" s="2477">
        <v>0</v>
      </c>
      <c r="J69" s="2477">
        <v>20</v>
      </c>
      <c r="K69" s="2447">
        <v>0</v>
      </c>
      <c r="L69" s="2447">
        <v>16</v>
      </c>
      <c r="M69" s="2441" t="s">
        <v>1542</v>
      </c>
      <c r="N69" s="2450" t="s">
        <v>1873</v>
      </c>
      <c r="O69" s="3090">
        <v>0</v>
      </c>
      <c r="P69" s="3092">
        <f>AC69</f>
        <v>40.432000000000002</v>
      </c>
      <c r="Q69" s="3092">
        <v>0</v>
      </c>
      <c r="R69" s="3092">
        <v>0</v>
      </c>
      <c r="S69" s="3113">
        <f>SUM(O69:Q73)</f>
        <v>40.432000000000002</v>
      </c>
      <c r="T69" s="3114" t="s">
        <v>1551</v>
      </c>
      <c r="U69" s="1870" t="s">
        <v>1171</v>
      </c>
      <c r="V69" s="1861"/>
      <c r="W69" s="132" t="s">
        <v>169</v>
      </c>
      <c r="X69" s="1871"/>
      <c r="Y69" s="1866"/>
      <c r="Z69" s="1865"/>
      <c r="AA69" s="1865"/>
      <c r="AB69" s="1865"/>
      <c r="AC69" s="1763">
        <f>SUM(AB70:AB73)</f>
        <v>40.432000000000002</v>
      </c>
      <c r="AD69" s="1866"/>
      <c r="AE69" s="1867"/>
      <c r="AF69" s="1854"/>
      <c r="AG69" s="2444" t="s">
        <v>2081</v>
      </c>
    </row>
    <row r="70" spans="1:33" ht="42" customHeight="1" x14ac:dyDescent="0.25">
      <c r="A70" s="2670"/>
      <c r="B70" s="2593"/>
      <c r="C70" s="2596"/>
      <c r="D70" s="2578"/>
      <c r="E70" s="2599"/>
      <c r="F70" s="2578"/>
      <c r="G70" s="2578"/>
      <c r="H70" s="2578"/>
      <c r="I70" s="2478"/>
      <c r="J70" s="2478"/>
      <c r="K70" s="2448"/>
      <c r="L70" s="2448"/>
      <c r="M70" s="2442"/>
      <c r="N70" s="2451"/>
      <c r="O70" s="3091"/>
      <c r="P70" s="3093"/>
      <c r="Q70" s="3093"/>
      <c r="R70" s="3093"/>
      <c r="S70" s="3099"/>
      <c r="T70" s="3102"/>
      <c r="U70" s="56"/>
      <c r="V70" s="368" t="s">
        <v>47</v>
      </c>
      <c r="W70" s="1822" t="s">
        <v>1545</v>
      </c>
      <c r="X70" s="1874">
        <v>1</v>
      </c>
      <c r="Y70" s="1846" t="s">
        <v>1546</v>
      </c>
      <c r="Z70" s="1845">
        <v>4.5</v>
      </c>
      <c r="AA70" s="1845">
        <f>+X70*Z70</f>
        <v>4.5</v>
      </c>
      <c r="AB70" s="1845">
        <f>+AA70*0.12+AA70</f>
        <v>5.04</v>
      </c>
      <c r="AC70" s="237"/>
      <c r="AD70" s="1846"/>
      <c r="AE70" s="1855" t="s">
        <v>52</v>
      </c>
      <c r="AF70" s="1855"/>
      <c r="AG70" s="2445"/>
    </row>
    <row r="71" spans="1:33" ht="42" customHeight="1" x14ac:dyDescent="0.25">
      <c r="A71" s="2670"/>
      <c r="B71" s="2593"/>
      <c r="C71" s="2596"/>
      <c r="D71" s="2578"/>
      <c r="E71" s="2599"/>
      <c r="F71" s="2578"/>
      <c r="G71" s="2578"/>
      <c r="H71" s="2578"/>
      <c r="I71" s="2478"/>
      <c r="J71" s="2478"/>
      <c r="K71" s="2448"/>
      <c r="L71" s="2448"/>
      <c r="M71" s="2442"/>
      <c r="N71" s="2451"/>
      <c r="O71" s="3091"/>
      <c r="P71" s="3093"/>
      <c r="Q71" s="3093"/>
      <c r="R71" s="3093"/>
      <c r="S71" s="3099"/>
      <c r="T71" s="3102"/>
      <c r="U71" s="56"/>
      <c r="V71" s="368" t="s">
        <v>47</v>
      </c>
      <c r="W71" s="1822" t="s">
        <v>1547</v>
      </c>
      <c r="X71" s="1874">
        <v>1</v>
      </c>
      <c r="Y71" s="1846" t="s">
        <v>1548</v>
      </c>
      <c r="Z71" s="1845">
        <v>7.1</v>
      </c>
      <c r="AA71" s="1845">
        <f>+X71*Z71</f>
        <v>7.1</v>
      </c>
      <c r="AB71" s="1845">
        <f>+AA71*0.12+AA71</f>
        <v>7.952</v>
      </c>
      <c r="AC71" s="237"/>
      <c r="AD71" s="1846"/>
      <c r="AE71" s="1855" t="s">
        <v>52</v>
      </c>
      <c r="AF71" s="1855"/>
      <c r="AG71" s="2445"/>
    </row>
    <row r="72" spans="1:33" ht="42" customHeight="1" x14ac:dyDescent="0.25">
      <c r="A72" s="2670"/>
      <c r="B72" s="2593"/>
      <c r="C72" s="2596"/>
      <c r="D72" s="2578"/>
      <c r="E72" s="2599"/>
      <c r="F72" s="2578"/>
      <c r="G72" s="2578"/>
      <c r="H72" s="2578"/>
      <c r="I72" s="2478"/>
      <c r="J72" s="2478"/>
      <c r="K72" s="2448"/>
      <c r="L72" s="2448"/>
      <c r="M72" s="2442"/>
      <c r="N72" s="2451"/>
      <c r="O72" s="3091"/>
      <c r="P72" s="3093"/>
      <c r="Q72" s="3093"/>
      <c r="R72" s="3093"/>
      <c r="S72" s="3099"/>
      <c r="T72" s="3102"/>
      <c r="U72" s="56"/>
      <c r="V72" s="368" t="s">
        <v>47</v>
      </c>
      <c r="W72" s="1822" t="s">
        <v>1549</v>
      </c>
      <c r="X72" s="1874">
        <v>100</v>
      </c>
      <c r="Y72" s="1846" t="s">
        <v>264</v>
      </c>
      <c r="Z72" s="1845">
        <v>0.1</v>
      </c>
      <c r="AA72" s="1845">
        <f>+X72*Z72</f>
        <v>10</v>
      </c>
      <c r="AB72" s="1845">
        <f>+AA72*0.12+AA72</f>
        <v>11.2</v>
      </c>
      <c r="AC72" s="237"/>
      <c r="AD72" s="1846"/>
      <c r="AE72" s="1855" t="s">
        <v>52</v>
      </c>
      <c r="AF72" s="1855"/>
      <c r="AG72" s="2445"/>
    </row>
    <row r="73" spans="1:33" ht="42" customHeight="1" x14ac:dyDescent="0.25">
      <c r="A73" s="2670"/>
      <c r="B73" s="2593"/>
      <c r="C73" s="2596"/>
      <c r="D73" s="2578"/>
      <c r="E73" s="2599"/>
      <c r="F73" s="2578"/>
      <c r="G73" s="2578"/>
      <c r="H73" s="2578"/>
      <c r="I73" s="2478"/>
      <c r="J73" s="2478"/>
      <c r="K73" s="2448"/>
      <c r="L73" s="2448"/>
      <c r="M73" s="2442"/>
      <c r="N73" s="2451"/>
      <c r="O73" s="3091"/>
      <c r="P73" s="3093"/>
      <c r="Q73" s="3093"/>
      <c r="R73" s="3093"/>
      <c r="S73" s="3099"/>
      <c r="T73" s="3102"/>
      <c r="U73" s="56"/>
      <c r="V73" s="368" t="s">
        <v>47</v>
      </c>
      <c r="W73" s="1822" t="s">
        <v>1550</v>
      </c>
      <c r="X73" s="1874">
        <v>1</v>
      </c>
      <c r="Y73" s="1846" t="s">
        <v>1548</v>
      </c>
      <c r="Z73" s="1845">
        <v>14.5</v>
      </c>
      <c r="AA73" s="1845">
        <f>+X73*Z73</f>
        <v>14.5</v>
      </c>
      <c r="AB73" s="1845">
        <f>+AA73*0.12+AA73</f>
        <v>16.239999999999998</v>
      </c>
      <c r="AC73" s="237"/>
      <c r="AD73" s="1846"/>
      <c r="AE73" s="1855" t="s">
        <v>52</v>
      </c>
      <c r="AF73" s="1855"/>
      <c r="AG73" s="2445"/>
    </row>
    <row r="74" spans="1:33" ht="42.75" customHeight="1" x14ac:dyDescent="0.25">
      <c r="A74" s="2670"/>
      <c r="B74" s="2593"/>
      <c r="C74" s="2596"/>
      <c r="D74" s="2578"/>
      <c r="E74" s="2599"/>
      <c r="F74" s="2578"/>
      <c r="G74" s="2578"/>
      <c r="H74" s="2578"/>
      <c r="I74" s="2649">
        <v>20</v>
      </c>
      <c r="J74" s="2649">
        <v>30</v>
      </c>
      <c r="K74" s="2631">
        <v>8</v>
      </c>
      <c r="L74" s="2631">
        <v>18</v>
      </c>
      <c r="M74" s="2426" t="s">
        <v>1542</v>
      </c>
      <c r="N74" s="2463" t="s">
        <v>1872</v>
      </c>
      <c r="O74" s="3086">
        <v>0</v>
      </c>
      <c r="P74" s="3108">
        <f>AC74</f>
        <v>40.432000000000002</v>
      </c>
      <c r="Q74" s="3108">
        <v>0</v>
      </c>
      <c r="R74" s="3108">
        <v>0</v>
      </c>
      <c r="S74" s="3104">
        <f>SUM(O74:Q78)</f>
        <v>40.432000000000002</v>
      </c>
      <c r="T74" s="2426" t="s">
        <v>1553</v>
      </c>
      <c r="U74" s="1872" t="s">
        <v>1171</v>
      </c>
      <c r="V74" s="1849"/>
      <c r="W74" s="99" t="s">
        <v>169</v>
      </c>
      <c r="X74" s="1851"/>
      <c r="Y74" s="1852"/>
      <c r="Z74" s="1853"/>
      <c r="AA74" s="1853"/>
      <c r="AB74" s="1853"/>
      <c r="AC74" s="377">
        <f>SUM(AB75:AB78)</f>
        <v>40.432000000000002</v>
      </c>
      <c r="AD74" s="1852"/>
      <c r="AE74" s="1852"/>
      <c r="AF74" s="1854"/>
      <c r="AG74" s="2456" t="s">
        <v>1554</v>
      </c>
    </row>
    <row r="75" spans="1:33" ht="42.75" customHeight="1" x14ac:dyDescent="0.25">
      <c r="A75" s="2671"/>
      <c r="B75" s="2593"/>
      <c r="C75" s="2596"/>
      <c r="D75" s="2578"/>
      <c r="E75" s="2599"/>
      <c r="F75" s="2578"/>
      <c r="G75" s="2578"/>
      <c r="H75" s="2578"/>
      <c r="I75" s="2558"/>
      <c r="J75" s="2558"/>
      <c r="K75" s="2517"/>
      <c r="L75" s="2517"/>
      <c r="M75" s="2442"/>
      <c r="N75" s="2451"/>
      <c r="O75" s="3087"/>
      <c r="P75" s="3109"/>
      <c r="Q75" s="3109"/>
      <c r="R75" s="3109"/>
      <c r="S75" s="3105"/>
      <c r="T75" s="2442"/>
      <c r="U75" s="32"/>
      <c r="V75" s="368" t="s">
        <v>47</v>
      </c>
      <c r="W75" s="1822" t="s">
        <v>1545</v>
      </c>
      <c r="X75" s="1874">
        <v>1</v>
      </c>
      <c r="Y75" s="1846" t="s">
        <v>1546</v>
      </c>
      <c r="Z75" s="1845">
        <v>4.5</v>
      </c>
      <c r="AA75" s="1845">
        <f>+X75*Z75</f>
        <v>4.5</v>
      </c>
      <c r="AB75" s="1845">
        <f>+AA75*0.12+AA75</f>
        <v>5.04</v>
      </c>
      <c r="AC75" s="237"/>
      <c r="AD75" s="1846"/>
      <c r="AE75" s="1846" t="s">
        <v>52</v>
      </c>
      <c r="AF75" s="1855"/>
      <c r="AG75" s="2520"/>
    </row>
    <row r="76" spans="1:33" ht="42.75" customHeight="1" x14ac:dyDescent="0.25">
      <c r="A76" s="2669" t="s">
        <v>140</v>
      </c>
      <c r="B76" s="2593"/>
      <c r="C76" s="2596"/>
      <c r="D76" s="2578"/>
      <c r="E76" s="2599"/>
      <c r="F76" s="2578"/>
      <c r="G76" s="2578"/>
      <c r="H76" s="2578"/>
      <c r="I76" s="2558"/>
      <c r="J76" s="2558"/>
      <c r="K76" s="2517"/>
      <c r="L76" s="2517"/>
      <c r="M76" s="2442"/>
      <c r="N76" s="2451"/>
      <c r="O76" s="3087"/>
      <c r="P76" s="3109"/>
      <c r="Q76" s="3109"/>
      <c r="R76" s="3109"/>
      <c r="S76" s="3105"/>
      <c r="T76" s="2442"/>
      <c r="U76" s="32"/>
      <c r="V76" s="368" t="s">
        <v>47</v>
      </c>
      <c r="W76" s="1822" t="s">
        <v>1547</v>
      </c>
      <c r="X76" s="1874">
        <v>1</v>
      </c>
      <c r="Y76" s="1846" t="s">
        <v>1548</v>
      </c>
      <c r="Z76" s="1845">
        <v>7.1</v>
      </c>
      <c r="AA76" s="1845">
        <f>+X76*Z76</f>
        <v>7.1</v>
      </c>
      <c r="AB76" s="1845">
        <f>+AA76*0.12+AA76</f>
        <v>7.952</v>
      </c>
      <c r="AC76" s="237"/>
      <c r="AD76" s="1846"/>
      <c r="AE76" s="1846" t="s">
        <v>52</v>
      </c>
      <c r="AF76" s="1855"/>
      <c r="AG76" s="2520"/>
    </row>
    <row r="77" spans="1:33" ht="42.75" customHeight="1" x14ac:dyDescent="0.25">
      <c r="A77" s="2670"/>
      <c r="B77" s="2593"/>
      <c r="C77" s="2596"/>
      <c r="D77" s="2578"/>
      <c r="E77" s="2599"/>
      <c r="F77" s="2578"/>
      <c r="G77" s="2578"/>
      <c r="H77" s="2578"/>
      <c r="I77" s="2558"/>
      <c r="J77" s="2558"/>
      <c r="K77" s="2517"/>
      <c r="L77" s="2517"/>
      <c r="M77" s="2442"/>
      <c r="N77" s="2451"/>
      <c r="O77" s="3087"/>
      <c r="P77" s="3109"/>
      <c r="Q77" s="3109"/>
      <c r="R77" s="3109"/>
      <c r="S77" s="3105"/>
      <c r="T77" s="2442"/>
      <c r="U77" s="32"/>
      <c r="V77" s="368" t="s">
        <v>47</v>
      </c>
      <c r="W77" s="1822" t="s">
        <v>1549</v>
      </c>
      <c r="X77" s="1874">
        <v>100</v>
      </c>
      <c r="Y77" s="1846" t="s">
        <v>264</v>
      </c>
      <c r="Z77" s="1845">
        <v>0.1</v>
      </c>
      <c r="AA77" s="1845">
        <f>+X77*Z77</f>
        <v>10</v>
      </c>
      <c r="AB77" s="1845">
        <f>+AA77*0.12+AA77</f>
        <v>11.2</v>
      </c>
      <c r="AC77" s="237"/>
      <c r="AD77" s="1846"/>
      <c r="AE77" s="1846" t="s">
        <v>52</v>
      </c>
      <c r="AF77" s="1855"/>
      <c r="AG77" s="2520"/>
    </row>
    <row r="78" spans="1:33" ht="42.75" customHeight="1" x14ac:dyDescent="0.25">
      <c r="A78" s="2670"/>
      <c r="B78" s="2593"/>
      <c r="C78" s="2596"/>
      <c r="D78" s="2578"/>
      <c r="E78" s="2599"/>
      <c r="F78" s="2578"/>
      <c r="G78" s="2578"/>
      <c r="H78" s="2578"/>
      <c r="I78" s="2559"/>
      <c r="J78" s="2559"/>
      <c r="K78" s="2560"/>
      <c r="L78" s="2560"/>
      <c r="M78" s="2427"/>
      <c r="N78" s="2464"/>
      <c r="O78" s="3110"/>
      <c r="P78" s="3111"/>
      <c r="Q78" s="3111"/>
      <c r="R78" s="3111"/>
      <c r="S78" s="3112"/>
      <c r="T78" s="2427"/>
      <c r="U78" s="293"/>
      <c r="V78" s="1772" t="s">
        <v>47</v>
      </c>
      <c r="W78" s="1876" t="s">
        <v>1550</v>
      </c>
      <c r="X78" s="1856">
        <v>1</v>
      </c>
      <c r="Y78" s="1858" t="s">
        <v>1548</v>
      </c>
      <c r="Z78" s="1857">
        <v>14.5</v>
      </c>
      <c r="AA78" s="1857">
        <f>+X78*Z78</f>
        <v>14.5</v>
      </c>
      <c r="AB78" s="1857">
        <f>+AA78*0.12+AA78</f>
        <v>16.239999999999998</v>
      </c>
      <c r="AC78" s="242"/>
      <c r="AD78" s="1858"/>
      <c r="AE78" s="1858" t="s">
        <v>52</v>
      </c>
      <c r="AF78" s="1859"/>
      <c r="AG78" s="2457"/>
    </row>
    <row r="79" spans="1:33" ht="42" customHeight="1" x14ac:dyDescent="0.25">
      <c r="A79" s="2670"/>
      <c r="B79" s="2593"/>
      <c r="C79" s="2596"/>
      <c r="D79" s="2578"/>
      <c r="E79" s="2599"/>
      <c r="F79" s="2578"/>
      <c r="G79" s="2578"/>
      <c r="H79" s="2578"/>
      <c r="I79" s="2477">
        <v>20</v>
      </c>
      <c r="J79" s="2477">
        <v>20</v>
      </c>
      <c r="K79" s="2447">
        <v>8</v>
      </c>
      <c r="L79" s="2447">
        <v>18</v>
      </c>
      <c r="M79" s="2441" t="s">
        <v>1542</v>
      </c>
      <c r="N79" s="2450" t="s">
        <v>1871</v>
      </c>
      <c r="O79" s="3090">
        <v>0</v>
      </c>
      <c r="P79" s="3092">
        <f>AC79</f>
        <v>40.432000000000002</v>
      </c>
      <c r="Q79" s="3092">
        <v>0</v>
      </c>
      <c r="R79" s="3092">
        <v>0</v>
      </c>
      <c r="S79" s="3113">
        <f>SUM(O79:Q83)</f>
        <v>40.432000000000002</v>
      </c>
      <c r="T79" s="2441" t="s">
        <v>1553</v>
      </c>
      <c r="U79" s="56" t="s">
        <v>1171</v>
      </c>
      <c r="V79" s="57"/>
      <c r="W79" s="66" t="s">
        <v>169</v>
      </c>
      <c r="X79" s="1874"/>
      <c r="Y79" s="1846"/>
      <c r="Z79" s="1845"/>
      <c r="AA79" s="1845"/>
      <c r="AB79" s="1845"/>
      <c r="AC79" s="237">
        <f>SUM(AB80:AB83)</f>
        <v>40.432000000000002</v>
      </c>
      <c r="AD79" s="1846"/>
      <c r="AE79" s="1855"/>
      <c r="AF79" s="1867"/>
      <c r="AG79" s="2538" t="s">
        <v>1555</v>
      </c>
    </row>
    <row r="80" spans="1:33" ht="42" customHeight="1" x14ac:dyDescent="0.25">
      <c r="A80" s="2670"/>
      <c r="B80" s="2593"/>
      <c r="C80" s="2596"/>
      <c r="D80" s="2578"/>
      <c r="E80" s="2599"/>
      <c r="F80" s="2578"/>
      <c r="G80" s="2578"/>
      <c r="H80" s="2578"/>
      <c r="I80" s="2478"/>
      <c r="J80" s="2478"/>
      <c r="K80" s="2448"/>
      <c r="L80" s="2448"/>
      <c r="M80" s="2442"/>
      <c r="N80" s="2451"/>
      <c r="O80" s="3091"/>
      <c r="P80" s="3093"/>
      <c r="Q80" s="3093"/>
      <c r="R80" s="3093"/>
      <c r="S80" s="3099"/>
      <c r="T80" s="2442"/>
      <c r="U80" s="56"/>
      <c r="V80" s="368" t="s">
        <v>47</v>
      </c>
      <c r="W80" s="1822" t="s">
        <v>1545</v>
      </c>
      <c r="X80" s="1874">
        <v>1</v>
      </c>
      <c r="Y80" s="1846" t="s">
        <v>1546</v>
      </c>
      <c r="Z80" s="1845">
        <v>4.5</v>
      </c>
      <c r="AA80" s="1845">
        <f>+X80*Z80</f>
        <v>4.5</v>
      </c>
      <c r="AB80" s="1845">
        <f>+AA80*0.12+AA80</f>
        <v>5.04</v>
      </c>
      <c r="AC80" s="237"/>
      <c r="AD80" s="1846"/>
      <c r="AE80" s="1855" t="s">
        <v>52</v>
      </c>
      <c r="AF80" s="1855"/>
      <c r="AG80" s="2520"/>
    </row>
    <row r="81" spans="1:33" ht="42" customHeight="1" x14ac:dyDescent="0.25">
      <c r="A81" s="2670"/>
      <c r="B81" s="2593"/>
      <c r="C81" s="2596"/>
      <c r="D81" s="2578"/>
      <c r="E81" s="2599"/>
      <c r="F81" s="2578"/>
      <c r="G81" s="2578"/>
      <c r="H81" s="2578"/>
      <c r="I81" s="2478"/>
      <c r="J81" s="2478"/>
      <c r="K81" s="2448"/>
      <c r="L81" s="2448"/>
      <c r="M81" s="2442"/>
      <c r="N81" s="2451"/>
      <c r="O81" s="3091"/>
      <c r="P81" s="3093"/>
      <c r="Q81" s="3093"/>
      <c r="R81" s="3093"/>
      <c r="S81" s="3099"/>
      <c r="T81" s="2442"/>
      <c r="U81" s="56"/>
      <c r="V81" s="368" t="s">
        <v>47</v>
      </c>
      <c r="W81" s="1822" t="s">
        <v>1547</v>
      </c>
      <c r="X81" s="1874">
        <v>1</v>
      </c>
      <c r="Y81" s="1846" t="s">
        <v>1548</v>
      </c>
      <c r="Z81" s="1845">
        <v>7.1</v>
      </c>
      <c r="AA81" s="1845">
        <f>+X81*Z81</f>
        <v>7.1</v>
      </c>
      <c r="AB81" s="1845">
        <f>+AA81*0.12+AA81</f>
        <v>7.952</v>
      </c>
      <c r="AC81" s="237"/>
      <c r="AD81" s="1846"/>
      <c r="AE81" s="1855" t="s">
        <v>52</v>
      </c>
      <c r="AF81" s="1855"/>
      <c r="AG81" s="2520"/>
    </row>
    <row r="82" spans="1:33" ht="42" customHeight="1" x14ac:dyDescent="0.25">
      <c r="A82" s="2670"/>
      <c r="B82" s="2593"/>
      <c r="C82" s="2596"/>
      <c r="D82" s="2578"/>
      <c r="E82" s="2599"/>
      <c r="F82" s="2578"/>
      <c r="G82" s="2578"/>
      <c r="H82" s="2578"/>
      <c r="I82" s="2478"/>
      <c r="J82" s="2478"/>
      <c r="K82" s="2448"/>
      <c r="L82" s="2448"/>
      <c r="M82" s="2442"/>
      <c r="N82" s="2451"/>
      <c r="O82" s="3091"/>
      <c r="P82" s="3093"/>
      <c r="Q82" s="3093"/>
      <c r="R82" s="3093"/>
      <c r="S82" s="3099"/>
      <c r="T82" s="2442"/>
      <c r="U82" s="56"/>
      <c r="V82" s="368" t="s">
        <v>47</v>
      </c>
      <c r="W82" s="1822" t="s">
        <v>1549</v>
      </c>
      <c r="X82" s="1874">
        <v>100</v>
      </c>
      <c r="Y82" s="1846" t="s">
        <v>264</v>
      </c>
      <c r="Z82" s="1845">
        <v>0.1</v>
      </c>
      <c r="AA82" s="1845">
        <f>+X82*Z82</f>
        <v>10</v>
      </c>
      <c r="AB82" s="1845">
        <f>+AA82*0.12+AA82</f>
        <v>11.2</v>
      </c>
      <c r="AC82" s="237"/>
      <c r="AD82" s="1846"/>
      <c r="AE82" s="1855" t="s">
        <v>52</v>
      </c>
      <c r="AF82" s="1855"/>
      <c r="AG82" s="2520"/>
    </row>
    <row r="83" spans="1:33" ht="42" customHeight="1" x14ac:dyDescent="0.25">
      <c r="A83" s="2670"/>
      <c r="B83" s="2593"/>
      <c r="C83" s="2596"/>
      <c r="D83" s="2578"/>
      <c r="E83" s="2599"/>
      <c r="F83" s="2578"/>
      <c r="G83" s="2578"/>
      <c r="H83" s="2578"/>
      <c r="I83" s="2478"/>
      <c r="J83" s="2478"/>
      <c r="K83" s="2448"/>
      <c r="L83" s="2448"/>
      <c r="M83" s="2442"/>
      <c r="N83" s="2451"/>
      <c r="O83" s="3091"/>
      <c r="P83" s="3093"/>
      <c r="Q83" s="3093"/>
      <c r="R83" s="3093"/>
      <c r="S83" s="3099"/>
      <c r="T83" s="2442"/>
      <c r="U83" s="56"/>
      <c r="V83" s="57" t="s">
        <v>47</v>
      </c>
      <c r="W83" s="58" t="s">
        <v>1550</v>
      </c>
      <c r="X83" s="1874">
        <v>1</v>
      </c>
      <c r="Y83" s="1846" t="s">
        <v>1548</v>
      </c>
      <c r="Z83" s="1845">
        <v>14.5</v>
      </c>
      <c r="AA83" s="1845">
        <f>+X83*Z83</f>
        <v>14.5</v>
      </c>
      <c r="AB83" s="1845">
        <f>+AA83*0.12+AA83</f>
        <v>16.239999999999998</v>
      </c>
      <c r="AC83" s="237"/>
      <c r="AD83" s="1846"/>
      <c r="AE83" s="1855" t="s">
        <v>52</v>
      </c>
      <c r="AF83" s="1855"/>
      <c r="AG83" s="2520"/>
    </row>
    <row r="84" spans="1:33" ht="43.5" customHeight="1" x14ac:dyDescent="0.25">
      <c r="A84" s="2670"/>
      <c r="B84" s="2593"/>
      <c r="C84" s="2596"/>
      <c r="D84" s="2578"/>
      <c r="E84" s="2599"/>
      <c r="F84" s="2578"/>
      <c r="G84" s="2578"/>
      <c r="H84" s="2578"/>
      <c r="I84" s="2675">
        <v>20</v>
      </c>
      <c r="J84" s="2675">
        <v>20</v>
      </c>
      <c r="K84" s="2677">
        <v>8</v>
      </c>
      <c r="L84" s="2677">
        <v>18</v>
      </c>
      <c r="M84" s="2426" t="s">
        <v>1542</v>
      </c>
      <c r="N84" s="2463" t="s">
        <v>1870</v>
      </c>
      <c r="O84" s="3094">
        <v>0</v>
      </c>
      <c r="P84" s="3096">
        <f>AC84</f>
        <v>40.432000000000002</v>
      </c>
      <c r="Q84" s="3096">
        <v>0</v>
      </c>
      <c r="R84" s="3096">
        <v>0</v>
      </c>
      <c r="S84" s="3098">
        <f>SUM(O84:Q88)</f>
        <v>40.432000000000002</v>
      </c>
      <c r="T84" s="2426" t="s">
        <v>1553</v>
      </c>
      <c r="U84" s="1872" t="s">
        <v>1171</v>
      </c>
      <c r="V84" s="1849"/>
      <c r="W84" s="99" t="s">
        <v>169</v>
      </c>
      <c r="X84" s="50"/>
      <c r="Y84" s="51"/>
      <c r="Z84" s="282"/>
      <c r="AA84" s="282"/>
      <c r="AB84" s="282"/>
      <c r="AC84" s="377">
        <f>SUM(AB85:AB88)</f>
        <v>40.432000000000002</v>
      </c>
      <c r="AD84" s="1852"/>
      <c r="AE84" s="1854"/>
      <c r="AF84" s="1854"/>
      <c r="AG84" s="2456" t="s">
        <v>1556</v>
      </c>
    </row>
    <row r="85" spans="1:33" ht="43.5" customHeight="1" x14ac:dyDescent="0.25">
      <c r="A85" s="2670"/>
      <c r="B85" s="2593"/>
      <c r="C85" s="2596"/>
      <c r="D85" s="2578"/>
      <c r="E85" s="2599"/>
      <c r="F85" s="2578"/>
      <c r="G85" s="2578"/>
      <c r="H85" s="2578"/>
      <c r="I85" s="2478"/>
      <c r="J85" s="2478"/>
      <c r="K85" s="2448"/>
      <c r="L85" s="2448"/>
      <c r="M85" s="2442"/>
      <c r="N85" s="2451"/>
      <c r="O85" s="3091"/>
      <c r="P85" s="3093"/>
      <c r="Q85" s="3093"/>
      <c r="R85" s="3093"/>
      <c r="S85" s="3099"/>
      <c r="T85" s="2442"/>
      <c r="U85" s="56"/>
      <c r="V85" s="368" t="s">
        <v>47</v>
      </c>
      <c r="W85" s="1822" t="s">
        <v>1545</v>
      </c>
      <c r="X85" s="34">
        <v>1</v>
      </c>
      <c r="Y85" s="35" t="s">
        <v>1546</v>
      </c>
      <c r="Z85" s="1770">
        <v>4.5</v>
      </c>
      <c r="AA85" s="1770">
        <f t="shared" ref="AA85:AA87" si="7">+X85*Z85</f>
        <v>4.5</v>
      </c>
      <c r="AB85" s="1770">
        <f t="shared" ref="AB85:AB87" si="8">+AA85*0.12+AA85</f>
        <v>5.04</v>
      </c>
      <c r="AC85" s="237"/>
      <c r="AD85" s="1846"/>
      <c r="AE85" s="1855" t="s">
        <v>52</v>
      </c>
      <c r="AF85" s="1855"/>
      <c r="AG85" s="2520"/>
    </row>
    <row r="86" spans="1:33" ht="43.5" customHeight="1" x14ac:dyDescent="0.25">
      <c r="A86" s="2670"/>
      <c r="B86" s="2593"/>
      <c r="C86" s="2596"/>
      <c r="D86" s="2578"/>
      <c r="E86" s="2599"/>
      <c r="F86" s="2578"/>
      <c r="G86" s="2578"/>
      <c r="H86" s="2578"/>
      <c r="I86" s="2478"/>
      <c r="J86" s="2478"/>
      <c r="K86" s="2448"/>
      <c r="L86" s="2448"/>
      <c r="M86" s="2442"/>
      <c r="N86" s="2451"/>
      <c r="O86" s="3091"/>
      <c r="P86" s="3093"/>
      <c r="Q86" s="3093"/>
      <c r="R86" s="3093"/>
      <c r="S86" s="3099"/>
      <c r="T86" s="2442"/>
      <c r="U86" s="56"/>
      <c r="V86" s="368" t="s">
        <v>47</v>
      </c>
      <c r="W86" s="1822" t="s">
        <v>1547</v>
      </c>
      <c r="X86" s="34">
        <v>1</v>
      </c>
      <c r="Y86" s="35" t="s">
        <v>1548</v>
      </c>
      <c r="Z86" s="1770">
        <v>7.1</v>
      </c>
      <c r="AA86" s="1770">
        <f t="shared" si="7"/>
        <v>7.1</v>
      </c>
      <c r="AB86" s="1770">
        <f t="shared" si="8"/>
        <v>7.952</v>
      </c>
      <c r="AC86" s="237"/>
      <c r="AD86" s="1846"/>
      <c r="AE86" s="1855" t="s">
        <v>52</v>
      </c>
      <c r="AF86" s="1855"/>
      <c r="AG86" s="2520"/>
    </row>
    <row r="87" spans="1:33" ht="43.5" customHeight="1" x14ac:dyDescent="0.25">
      <c r="A87" s="2670"/>
      <c r="B87" s="2593"/>
      <c r="C87" s="2596"/>
      <c r="D87" s="2578"/>
      <c r="E87" s="2599"/>
      <c r="F87" s="2578"/>
      <c r="G87" s="2578"/>
      <c r="H87" s="2578"/>
      <c r="I87" s="2478"/>
      <c r="J87" s="2478"/>
      <c r="K87" s="2448"/>
      <c r="L87" s="2448"/>
      <c r="M87" s="2442"/>
      <c r="N87" s="2451"/>
      <c r="O87" s="3091"/>
      <c r="P87" s="3093"/>
      <c r="Q87" s="3093"/>
      <c r="R87" s="3093"/>
      <c r="S87" s="3099"/>
      <c r="T87" s="2442"/>
      <c r="U87" s="56"/>
      <c r="V87" s="368" t="s">
        <v>47</v>
      </c>
      <c r="W87" s="1822" t="s">
        <v>1549</v>
      </c>
      <c r="X87" s="34">
        <v>100</v>
      </c>
      <c r="Y87" s="35" t="s">
        <v>264</v>
      </c>
      <c r="Z87" s="1770">
        <v>0.1</v>
      </c>
      <c r="AA87" s="1770">
        <f t="shared" si="7"/>
        <v>10</v>
      </c>
      <c r="AB87" s="1770">
        <f t="shared" si="8"/>
        <v>11.2</v>
      </c>
      <c r="AC87" s="237"/>
      <c r="AD87" s="1846"/>
      <c r="AE87" s="1855" t="s">
        <v>52</v>
      </c>
      <c r="AF87" s="1855"/>
      <c r="AG87" s="2520"/>
    </row>
    <row r="88" spans="1:33" ht="43.5" customHeight="1" x14ac:dyDescent="0.25">
      <c r="A88" s="2670"/>
      <c r="B88" s="2593"/>
      <c r="C88" s="2596"/>
      <c r="D88" s="2578"/>
      <c r="E88" s="2599"/>
      <c r="F88" s="2578"/>
      <c r="G88" s="2578"/>
      <c r="H88" s="2578"/>
      <c r="I88" s="2478"/>
      <c r="J88" s="2478"/>
      <c r="K88" s="2448"/>
      <c r="L88" s="2448"/>
      <c r="M88" s="2442"/>
      <c r="N88" s="2464"/>
      <c r="O88" s="3095"/>
      <c r="P88" s="3097"/>
      <c r="Q88" s="3097"/>
      <c r="R88" s="3097"/>
      <c r="S88" s="3100"/>
      <c r="T88" s="2427"/>
      <c r="U88" s="104"/>
      <c r="V88" s="379" t="s">
        <v>47</v>
      </c>
      <c r="W88" s="106" t="s">
        <v>1550</v>
      </c>
      <c r="X88" s="1856">
        <v>1</v>
      </c>
      <c r="Y88" s="1858" t="s">
        <v>1548</v>
      </c>
      <c r="Z88" s="1857">
        <v>14.5</v>
      </c>
      <c r="AA88" s="1857">
        <f>+X88*Z88</f>
        <v>14.5</v>
      </c>
      <c r="AB88" s="1857">
        <f>+AA88*0.12+AA88</f>
        <v>16.239999999999998</v>
      </c>
      <c r="AC88" s="242"/>
      <c r="AD88" s="1858"/>
      <c r="AE88" s="1859" t="s">
        <v>52</v>
      </c>
      <c r="AF88" s="1859"/>
      <c r="AG88" s="2520"/>
    </row>
    <row r="89" spans="1:33" ht="33.950000000000003" customHeight="1" x14ac:dyDescent="0.25">
      <c r="A89" s="2670"/>
      <c r="B89" s="2593"/>
      <c r="C89" s="2596"/>
      <c r="D89" s="2578"/>
      <c r="E89" s="2599"/>
      <c r="F89" s="2578"/>
      <c r="G89" s="2578"/>
      <c r="H89" s="2578"/>
      <c r="I89" s="2580">
        <v>5</v>
      </c>
      <c r="J89" s="2580">
        <v>9</v>
      </c>
      <c r="K89" s="2583">
        <v>8</v>
      </c>
      <c r="L89" s="2583">
        <v>16</v>
      </c>
      <c r="M89" s="2577" t="s">
        <v>1557</v>
      </c>
      <c r="N89" s="3059" t="s">
        <v>1869</v>
      </c>
      <c r="O89" s="3126">
        <v>0</v>
      </c>
      <c r="P89" s="3115">
        <f>AC89</f>
        <v>243.65599999999998</v>
      </c>
      <c r="Q89" s="3115">
        <v>0</v>
      </c>
      <c r="R89" s="3115">
        <v>0</v>
      </c>
      <c r="S89" s="3117">
        <f>SUM(O89:Q101)</f>
        <v>243.65599999999998</v>
      </c>
      <c r="T89" s="2578" t="s">
        <v>1558</v>
      </c>
      <c r="U89" s="1870" t="s">
        <v>1171</v>
      </c>
      <c r="V89" s="1861"/>
      <c r="W89" s="132" t="s">
        <v>169</v>
      </c>
      <c r="X89" s="2050"/>
      <c r="Y89" s="2051"/>
      <c r="Z89" s="1937"/>
      <c r="AA89" s="1937"/>
      <c r="AB89" s="1761"/>
      <c r="AC89" s="1763">
        <f>SUM(AB90:AB101)</f>
        <v>243.65599999999998</v>
      </c>
      <c r="AD89" s="2052"/>
      <c r="AE89" s="1715"/>
      <c r="AF89" s="134"/>
      <c r="AG89" s="2444" t="s">
        <v>1559</v>
      </c>
    </row>
    <row r="90" spans="1:33" ht="18" customHeight="1" x14ac:dyDescent="0.25">
      <c r="A90" s="2670"/>
      <c r="B90" s="2593"/>
      <c r="C90" s="2596"/>
      <c r="D90" s="2578"/>
      <c r="E90" s="2599"/>
      <c r="F90" s="2578"/>
      <c r="G90" s="2578"/>
      <c r="H90" s="2578"/>
      <c r="I90" s="2581"/>
      <c r="J90" s="2581"/>
      <c r="K90" s="2584"/>
      <c r="L90" s="2584"/>
      <c r="M90" s="2578"/>
      <c r="N90" s="3059"/>
      <c r="O90" s="3126"/>
      <c r="P90" s="3115"/>
      <c r="Q90" s="3115"/>
      <c r="R90" s="3115"/>
      <c r="S90" s="3117"/>
      <c r="T90" s="2578"/>
      <c r="U90" s="1881"/>
      <c r="V90" s="368" t="s">
        <v>47</v>
      </c>
      <c r="W90" s="1822" t="s">
        <v>1560</v>
      </c>
      <c r="X90" s="34">
        <v>1</v>
      </c>
      <c r="Y90" s="35" t="s">
        <v>331</v>
      </c>
      <c r="Z90" s="1770">
        <v>5.95</v>
      </c>
      <c r="AA90" s="1770">
        <f t="shared" ref="AA90:AA101" si="9">+X90*Z90</f>
        <v>5.95</v>
      </c>
      <c r="AB90" s="1770">
        <f t="shared" ref="AB90:AB101" si="10">+AA90*0.12+AA90</f>
        <v>6.6639999999999997</v>
      </c>
      <c r="AC90" s="237"/>
      <c r="AD90" s="1880"/>
      <c r="AE90" s="1717" t="s">
        <v>52</v>
      </c>
      <c r="AF90" s="38"/>
      <c r="AG90" s="2445"/>
    </row>
    <row r="91" spans="1:33" ht="18" customHeight="1" x14ac:dyDescent="0.25">
      <c r="A91" s="2670"/>
      <c r="B91" s="2593"/>
      <c r="C91" s="2596"/>
      <c r="D91" s="2578"/>
      <c r="E91" s="2599"/>
      <c r="F91" s="2578"/>
      <c r="G91" s="2578"/>
      <c r="H91" s="2578"/>
      <c r="I91" s="2581"/>
      <c r="J91" s="2581"/>
      <c r="K91" s="2584"/>
      <c r="L91" s="2584"/>
      <c r="M91" s="2578"/>
      <c r="N91" s="3059"/>
      <c r="O91" s="3126"/>
      <c r="P91" s="3115"/>
      <c r="Q91" s="3115"/>
      <c r="R91" s="3115"/>
      <c r="S91" s="3117"/>
      <c r="T91" s="2578"/>
      <c r="U91" s="1881"/>
      <c r="V91" s="368" t="s">
        <v>47</v>
      </c>
      <c r="W91" s="1822" t="s">
        <v>1561</v>
      </c>
      <c r="X91" s="34">
        <v>1</v>
      </c>
      <c r="Y91" s="35" t="s">
        <v>331</v>
      </c>
      <c r="Z91" s="1770">
        <v>5.95</v>
      </c>
      <c r="AA91" s="1770">
        <f t="shared" si="9"/>
        <v>5.95</v>
      </c>
      <c r="AB91" s="1770">
        <f t="shared" si="10"/>
        <v>6.6639999999999997</v>
      </c>
      <c r="AC91" s="237"/>
      <c r="AD91" s="1880"/>
      <c r="AE91" s="1717" t="s">
        <v>52</v>
      </c>
      <c r="AF91" s="38"/>
      <c r="AG91" s="2445"/>
    </row>
    <row r="92" spans="1:33" ht="18" customHeight="1" x14ac:dyDescent="0.25">
      <c r="A92" s="2670"/>
      <c r="B92" s="2593"/>
      <c r="C92" s="2596"/>
      <c r="D92" s="2578"/>
      <c r="E92" s="2599"/>
      <c r="F92" s="2578"/>
      <c r="G92" s="2578"/>
      <c r="H92" s="2578"/>
      <c r="I92" s="2581"/>
      <c r="J92" s="2581"/>
      <c r="K92" s="2584"/>
      <c r="L92" s="2584"/>
      <c r="M92" s="2578"/>
      <c r="N92" s="3059"/>
      <c r="O92" s="3126"/>
      <c r="P92" s="3115"/>
      <c r="Q92" s="3115"/>
      <c r="R92" s="3115"/>
      <c r="S92" s="3117"/>
      <c r="T92" s="2578"/>
      <c r="U92" s="1881"/>
      <c r="V92" s="368" t="s">
        <v>47</v>
      </c>
      <c r="W92" s="1882" t="s">
        <v>1562</v>
      </c>
      <c r="X92" s="1877">
        <v>2</v>
      </c>
      <c r="Y92" s="1883" t="s">
        <v>334</v>
      </c>
      <c r="Z92" s="1879">
        <v>12</v>
      </c>
      <c r="AA92" s="1770">
        <f t="shared" si="9"/>
        <v>24</v>
      </c>
      <c r="AB92" s="1770">
        <f t="shared" si="10"/>
        <v>26.88</v>
      </c>
      <c r="AC92" s="237"/>
      <c r="AD92" s="1880"/>
      <c r="AE92" s="1717" t="s">
        <v>52</v>
      </c>
      <c r="AF92" s="38"/>
      <c r="AG92" s="2445"/>
    </row>
    <row r="93" spans="1:33" ht="18" customHeight="1" x14ac:dyDescent="0.25">
      <c r="A93" s="2670"/>
      <c r="B93" s="2593"/>
      <c r="C93" s="2596"/>
      <c r="D93" s="2578"/>
      <c r="E93" s="2599"/>
      <c r="F93" s="2578"/>
      <c r="G93" s="2578"/>
      <c r="H93" s="2578"/>
      <c r="I93" s="2581"/>
      <c r="J93" s="2581"/>
      <c r="K93" s="2584"/>
      <c r="L93" s="2584"/>
      <c r="M93" s="2578"/>
      <c r="N93" s="3059"/>
      <c r="O93" s="3126"/>
      <c r="P93" s="3115"/>
      <c r="Q93" s="3115"/>
      <c r="R93" s="3115"/>
      <c r="S93" s="3117"/>
      <c r="T93" s="2578"/>
      <c r="U93" s="1881"/>
      <c r="V93" s="368" t="s">
        <v>47</v>
      </c>
      <c r="W93" s="1822" t="s">
        <v>1563</v>
      </c>
      <c r="X93" s="1884">
        <v>1</v>
      </c>
      <c r="Y93" s="1885" t="s">
        <v>1548</v>
      </c>
      <c r="Z93" s="1886">
        <v>12.75</v>
      </c>
      <c r="AA93" s="1770">
        <f t="shared" si="9"/>
        <v>12.75</v>
      </c>
      <c r="AB93" s="1770">
        <f t="shared" si="10"/>
        <v>14.28</v>
      </c>
      <c r="AC93" s="237"/>
      <c r="AD93" s="1880"/>
      <c r="AE93" s="1717" t="s">
        <v>52</v>
      </c>
      <c r="AF93" s="38"/>
      <c r="AG93" s="2445"/>
    </row>
    <row r="94" spans="1:33" ht="18" customHeight="1" x14ac:dyDescent="0.25">
      <c r="A94" s="2670"/>
      <c r="B94" s="2593"/>
      <c r="C94" s="2596"/>
      <c r="D94" s="2578"/>
      <c r="E94" s="2599"/>
      <c r="F94" s="2578"/>
      <c r="G94" s="2578"/>
      <c r="H94" s="2578"/>
      <c r="I94" s="2581"/>
      <c r="J94" s="2581"/>
      <c r="K94" s="2584"/>
      <c r="L94" s="2584"/>
      <c r="M94" s="2578"/>
      <c r="N94" s="3059"/>
      <c r="O94" s="3126"/>
      <c r="P94" s="3115"/>
      <c r="Q94" s="3115"/>
      <c r="R94" s="3115"/>
      <c r="S94" s="3117"/>
      <c r="T94" s="2578"/>
      <c r="U94" s="1881"/>
      <c r="V94" s="368" t="s">
        <v>47</v>
      </c>
      <c r="W94" s="1822" t="s">
        <v>1564</v>
      </c>
      <c r="X94" s="1877">
        <v>2</v>
      </c>
      <c r="Y94" s="1883" t="s">
        <v>334</v>
      </c>
      <c r="Z94" s="1879">
        <v>6.2</v>
      </c>
      <c r="AA94" s="1770">
        <f t="shared" si="9"/>
        <v>12.4</v>
      </c>
      <c r="AB94" s="1770">
        <f t="shared" si="10"/>
        <v>13.888</v>
      </c>
      <c r="AC94" s="237"/>
      <c r="AD94" s="1880"/>
      <c r="AE94" s="1717" t="s">
        <v>52</v>
      </c>
      <c r="AF94" s="38"/>
      <c r="AG94" s="2445"/>
    </row>
    <row r="95" spans="1:33" ht="18" customHeight="1" x14ac:dyDescent="0.25">
      <c r="A95" s="2670"/>
      <c r="B95" s="2593"/>
      <c r="C95" s="2596"/>
      <c r="D95" s="2578"/>
      <c r="E95" s="2599"/>
      <c r="F95" s="2578"/>
      <c r="G95" s="2578"/>
      <c r="H95" s="2578"/>
      <c r="I95" s="2581"/>
      <c r="J95" s="2581"/>
      <c r="K95" s="2584"/>
      <c r="L95" s="2584"/>
      <c r="M95" s="2578"/>
      <c r="N95" s="3059"/>
      <c r="O95" s="3126"/>
      <c r="P95" s="3115"/>
      <c r="Q95" s="3115"/>
      <c r="R95" s="3115"/>
      <c r="S95" s="3117"/>
      <c r="T95" s="2578"/>
      <c r="U95" s="1881"/>
      <c r="V95" s="368" t="s">
        <v>47</v>
      </c>
      <c r="W95" s="1822" t="s">
        <v>1565</v>
      </c>
      <c r="X95" s="1884">
        <v>1</v>
      </c>
      <c r="Y95" s="1885" t="s">
        <v>275</v>
      </c>
      <c r="Z95" s="1886">
        <v>14.9</v>
      </c>
      <c r="AA95" s="1770">
        <f t="shared" si="9"/>
        <v>14.9</v>
      </c>
      <c r="AB95" s="1770">
        <f t="shared" si="10"/>
        <v>16.687999999999999</v>
      </c>
      <c r="AC95" s="237"/>
      <c r="AD95" s="1880"/>
      <c r="AE95" s="1717" t="s">
        <v>52</v>
      </c>
      <c r="AF95" s="38"/>
      <c r="AG95" s="2445"/>
    </row>
    <row r="96" spans="1:33" ht="18" customHeight="1" x14ac:dyDescent="0.25">
      <c r="A96" s="2670"/>
      <c r="B96" s="2593"/>
      <c r="C96" s="2596"/>
      <c r="D96" s="2578"/>
      <c r="E96" s="2599"/>
      <c r="F96" s="2578"/>
      <c r="G96" s="2578"/>
      <c r="H96" s="2578"/>
      <c r="I96" s="2581"/>
      <c r="J96" s="2581"/>
      <c r="K96" s="2584"/>
      <c r="L96" s="2584"/>
      <c r="M96" s="2578"/>
      <c r="N96" s="3059"/>
      <c r="O96" s="3126"/>
      <c r="P96" s="3115"/>
      <c r="Q96" s="3115"/>
      <c r="R96" s="3115"/>
      <c r="S96" s="3117"/>
      <c r="T96" s="2578"/>
      <c r="U96" s="1881"/>
      <c r="V96" s="368" t="s">
        <v>47</v>
      </c>
      <c r="W96" s="1822" t="s">
        <v>1566</v>
      </c>
      <c r="X96" s="34">
        <v>1</v>
      </c>
      <c r="Y96" s="35" t="s">
        <v>1567</v>
      </c>
      <c r="Z96" s="1770">
        <v>29.9</v>
      </c>
      <c r="AA96" s="1770">
        <f t="shared" si="9"/>
        <v>29.9</v>
      </c>
      <c r="AB96" s="1770">
        <f t="shared" si="10"/>
        <v>33.488</v>
      </c>
      <c r="AC96" s="237"/>
      <c r="AD96" s="1880"/>
      <c r="AE96" s="1717" t="s">
        <v>52</v>
      </c>
      <c r="AF96" s="38"/>
      <c r="AG96" s="2445"/>
    </row>
    <row r="97" spans="1:33" ht="18" customHeight="1" x14ac:dyDescent="0.25">
      <c r="A97" s="2671"/>
      <c r="B97" s="2593"/>
      <c r="C97" s="2596"/>
      <c r="D97" s="2578"/>
      <c r="E97" s="2599"/>
      <c r="F97" s="2578"/>
      <c r="G97" s="2578"/>
      <c r="H97" s="2578"/>
      <c r="I97" s="2581"/>
      <c r="J97" s="2581"/>
      <c r="K97" s="2584"/>
      <c r="L97" s="2584"/>
      <c r="M97" s="2578"/>
      <c r="N97" s="3059"/>
      <c r="O97" s="3126"/>
      <c r="P97" s="3115"/>
      <c r="Q97" s="3115"/>
      <c r="R97" s="3115"/>
      <c r="S97" s="3117"/>
      <c r="T97" s="2578"/>
      <c r="U97" s="1881"/>
      <c r="V97" s="368" t="s">
        <v>47</v>
      </c>
      <c r="W97" s="1822" t="s">
        <v>1568</v>
      </c>
      <c r="X97" s="34">
        <v>1</v>
      </c>
      <c r="Y97" s="35" t="s">
        <v>264</v>
      </c>
      <c r="Z97" s="1770">
        <v>14.9</v>
      </c>
      <c r="AA97" s="1770">
        <f t="shared" si="9"/>
        <v>14.9</v>
      </c>
      <c r="AB97" s="1770">
        <f t="shared" si="10"/>
        <v>16.687999999999999</v>
      </c>
      <c r="AC97" s="237"/>
      <c r="AD97" s="1880"/>
      <c r="AE97" s="1717" t="s">
        <v>52</v>
      </c>
      <c r="AF97" s="38"/>
      <c r="AG97" s="2445"/>
    </row>
    <row r="98" spans="1:33" ht="18" customHeight="1" x14ac:dyDescent="0.25">
      <c r="A98" s="2669" t="s">
        <v>140</v>
      </c>
      <c r="B98" s="2593"/>
      <c r="C98" s="2596"/>
      <c r="D98" s="2578"/>
      <c r="E98" s="2599"/>
      <c r="F98" s="2578"/>
      <c r="G98" s="2578"/>
      <c r="H98" s="2578"/>
      <c r="I98" s="2581"/>
      <c r="J98" s="2581"/>
      <c r="K98" s="2584"/>
      <c r="L98" s="2584"/>
      <c r="M98" s="2578"/>
      <c r="N98" s="3059"/>
      <c r="O98" s="3126"/>
      <c r="P98" s="3115"/>
      <c r="Q98" s="3115"/>
      <c r="R98" s="3115"/>
      <c r="S98" s="3117"/>
      <c r="T98" s="2578"/>
      <c r="U98" s="1881"/>
      <c r="V98" s="368" t="s">
        <v>47</v>
      </c>
      <c r="W98" s="1822" t="s">
        <v>1569</v>
      </c>
      <c r="X98" s="1877">
        <v>1</v>
      </c>
      <c r="Y98" s="1883" t="s">
        <v>1546</v>
      </c>
      <c r="Z98" s="1879">
        <v>5.0999999999999996</v>
      </c>
      <c r="AA98" s="1770">
        <f t="shared" si="9"/>
        <v>5.0999999999999996</v>
      </c>
      <c r="AB98" s="1770">
        <f t="shared" si="10"/>
        <v>5.7119999999999997</v>
      </c>
      <c r="AC98" s="237"/>
      <c r="AD98" s="1880"/>
      <c r="AE98" s="1717" t="s">
        <v>52</v>
      </c>
      <c r="AF98" s="38"/>
      <c r="AG98" s="2445"/>
    </row>
    <row r="99" spans="1:33" ht="18" customHeight="1" x14ac:dyDescent="0.25">
      <c r="A99" s="2670"/>
      <c r="B99" s="2593"/>
      <c r="C99" s="2596"/>
      <c r="D99" s="2578"/>
      <c r="E99" s="2599"/>
      <c r="F99" s="2578"/>
      <c r="G99" s="2578"/>
      <c r="H99" s="2578"/>
      <c r="I99" s="2581"/>
      <c r="J99" s="2581"/>
      <c r="K99" s="2584"/>
      <c r="L99" s="2584"/>
      <c r="M99" s="2578"/>
      <c r="N99" s="3059"/>
      <c r="O99" s="3126"/>
      <c r="P99" s="3115"/>
      <c r="Q99" s="3115"/>
      <c r="R99" s="3115"/>
      <c r="S99" s="3117"/>
      <c r="T99" s="2578"/>
      <c r="U99" s="1881"/>
      <c r="V99" s="368" t="s">
        <v>47</v>
      </c>
      <c r="W99" s="1822" t="s">
        <v>1570</v>
      </c>
      <c r="X99" s="1877">
        <v>100</v>
      </c>
      <c r="Y99" s="1883" t="s">
        <v>1548</v>
      </c>
      <c r="Z99" s="1879">
        <v>0.11</v>
      </c>
      <c r="AA99" s="1770">
        <f t="shared" si="9"/>
        <v>11</v>
      </c>
      <c r="AB99" s="1770">
        <f t="shared" si="10"/>
        <v>12.32</v>
      </c>
      <c r="AC99" s="237"/>
      <c r="AD99" s="1880"/>
      <c r="AE99" s="1717" t="s">
        <v>52</v>
      </c>
      <c r="AF99" s="38"/>
      <c r="AG99" s="2445"/>
    </row>
    <row r="100" spans="1:33" ht="18" customHeight="1" x14ac:dyDescent="0.25">
      <c r="A100" s="2670"/>
      <c r="B100" s="2593"/>
      <c r="C100" s="2596"/>
      <c r="D100" s="2578"/>
      <c r="E100" s="2599"/>
      <c r="F100" s="2578"/>
      <c r="G100" s="2578"/>
      <c r="H100" s="2578"/>
      <c r="I100" s="2581"/>
      <c r="J100" s="2581"/>
      <c r="K100" s="2584"/>
      <c r="L100" s="2584"/>
      <c r="M100" s="2578"/>
      <c r="N100" s="3059"/>
      <c r="O100" s="3126"/>
      <c r="P100" s="3115"/>
      <c r="Q100" s="3115"/>
      <c r="R100" s="3115"/>
      <c r="S100" s="3117"/>
      <c r="T100" s="2578"/>
      <c r="U100" s="1881"/>
      <c r="V100" s="368" t="s">
        <v>47</v>
      </c>
      <c r="W100" s="1822" t="s">
        <v>1571</v>
      </c>
      <c r="X100" s="1877">
        <v>1</v>
      </c>
      <c r="Y100" s="1878" t="s">
        <v>328</v>
      </c>
      <c r="Z100" s="1879">
        <v>6.8</v>
      </c>
      <c r="AA100" s="1770">
        <f t="shared" si="9"/>
        <v>6.8</v>
      </c>
      <c r="AB100" s="1770">
        <f t="shared" si="10"/>
        <v>7.6159999999999997</v>
      </c>
      <c r="AC100" s="237"/>
      <c r="AD100" s="1880"/>
      <c r="AE100" s="1717" t="s">
        <v>52</v>
      </c>
      <c r="AF100" s="38"/>
      <c r="AG100" s="2445"/>
    </row>
    <row r="101" spans="1:33" ht="18" customHeight="1" x14ac:dyDescent="0.25">
      <c r="A101" s="2670"/>
      <c r="B101" s="2593"/>
      <c r="C101" s="2596"/>
      <c r="D101" s="2578"/>
      <c r="E101" s="2599"/>
      <c r="F101" s="2578"/>
      <c r="G101" s="2578"/>
      <c r="H101" s="2578"/>
      <c r="I101" s="2648"/>
      <c r="J101" s="2648"/>
      <c r="K101" s="3125"/>
      <c r="L101" s="3125"/>
      <c r="M101" s="2614"/>
      <c r="N101" s="3060"/>
      <c r="O101" s="3127"/>
      <c r="P101" s="3116"/>
      <c r="Q101" s="3116"/>
      <c r="R101" s="3116"/>
      <c r="S101" s="3118"/>
      <c r="T101" s="2614"/>
      <c r="U101" s="1881"/>
      <c r="V101" s="368" t="s">
        <v>47</v>
      </c>
      <c r="W101" s="1822" t="s">
        <v>1572</v>
      </c>
      <c r="X101" s="34">
        <v>1</v>
      </c>
      <c r="Y101" s="35" t="s">
        <v>328</v>
      </c>
      <c r="Z101" s="1770">
        <v>73.900000000000006</v>
      </c>
      <c r="AA101" s="1770">
        <f t="shared" si="9"/>
        <v>73.900000000000006</v>
      </c>
      <c r="AB101" s="1770">
        <f t="shared" si="10"/>
        <v>82.768000000000001</v>
      </c>
      <c r="AC101" s="237"/>
      <c r="AD101" s="1880"/>
      <c r="AE101" s="1717" t="s">
        <v>52</v>
      </c>
      <c r="AF101" s="38"/>
      <c r="AG101" s="2446"/>
    </row>
    <row r="102" spans="1:33" ht="221.25" customHeight="1" x14ac:dyDescent="0.25">
      <c r="A102" s="2670"/>
      <c r="B102" s="2593"/>
      <c r="C102" s="2596"/>
      <c r="D102" s="2578"/>
      <c r="E102" s="2599"/>
      <c r="F102" s="2578"/>
      <c r="G102" s="2578"/>
      <c r="H102" s="2578"/>
      <c r="I102" s="2045">
        <v>8</v>
      </c>
      <c r="J102" s="2045">
        <v>8</v>
      </c>
      <c r="K102" s="2046">
        <v>8</v>
      </c>
      <c r="L102" s="2046">
        <v>16</v>
      </c>
      <c r="M102" s="2061" t="s">
        <v>1573</v>
      </c>
      <c r="N102" s="2062" t="s">
        <v>1574</v>
      </c>
      <c r="O102" s="2047">
        <v>0</v>
      </c>
      <c r="P102" s="2048">
        <v>0</v>
      </c>
      <c r="Q102" s="2048">
        <v>0</v>
      </c>
      <c r="R102" s="2048">
        <v>0</v>
      </c>
      <c r="S102" s="2049">
        <f>SUM(O102:Q102)</f>
        <v>0</v>
      </c>
      <c r="T102" s="2061" t="s">
        <v>1575</v>
      </c>
      <c r="U102" s="1887"/>
      <c r="V102" s="1849"/>
      <c r="W102" s="99"/>
      <c r="X102" s="50"/>
      <c r="Y102" s="51"/>
      <c r="Z102" s="282"/>
      <c r="AA102" s="282"/>
      <c r="AB102" s="282"/>
      <c r="AC102" s="377"/>
      <c r="AD102" s="51"/>
      <c r="AE102" s="51"/>
      <c r="AF102" s="1725"/>
      <c r="AG102" s="1695" t="s">
        <v>1576</v>
      </c>
    </row>
    <row r="103" spans="1:33" ht="222.75" customHeight="1" x14ac:dyDescent="0.25">
      <c r="A103" s="2670"/>
      <c r="B103" s="2593"/>
      <c r="C103" s="2596"/>
      <c r="D103" s="2578"/>
      <c r="E103" s="2599"/>
      <c r="F103" s="2578"/>
      <c r="G103" s="2578"/>
      <c r="H103" s="2578"/>
      <c r="I103" s="1705">
        <v>8</v>
      </c>
      <c r="J103" s="1705">
        <v>8</v>
      </c>
      <c r="K103" s="1706">
        <v>8</v>
      </c>
      <c r="L103" s="1706">
        <v>16</v>
      </c>
      <c r="M103" s="1692" t="s">
        <v>1573</v>
      </c>
      <c r="N103" s="1694" t="s">
        <v>1574</v>
      </c>
      <c r="O103" s="2039">
        <v>0</v>
      </c>
      <c r="P103" s="2040">
        <v>0</v>
      </c>
      <c r="Q103" s="2040">
        <v>0</v>
      </c>
      <c r="R103" s="2040">
        <v>0</v>
      </c>
      <c r="S103" s="2041">
        <f>SUM(O103:Q103)</f>
        <v>0</v>
      </c>
      <c r="T103" s="1692" t="s">
        <v>1575</v>
      </c>
      <c r="U103" s="1887"/>
      <c r="V103" s="1849"/>
      <c r="W103" s="99"/>
      <c r="X103" s="50"/>
      <c r="Y103" s="51"/>
      <c r="Z103" s="282"/>
      <c r="AA103" s="282"/>
      <c r="AB103" s="282"/>
      <c r="AC103" s="377"/>
      <c r="AD103" s="51"/>
      <c r="AE103" s="51"/>
      <c r="AF103" s="1725"/>
      <c r="AG103" s="1695" t="s">
        <v>1577</v>
      </c>
    </row>
    <row r="104" spans="1:33" ht="33.950000000000003" customHeight="1" x14ac:dyDescent="0.25">
      <c r="A104" s="2670"/>
      <c r="B104" s="2593"/>
      <c r="C104" s="2596"/>
      <c r="D104" s="2578"/>
      <c r="E104" s="2599"/>
      <c r="F104" s="2578"/>
      <c r="G104" s="2578"/>
      <c r="H104" s="2578"/>
      <c r="I104" s="2580">
        <v>30</v>
      </c>
      <c r="J104" s="2580">
        <v>50</v>
      </c>
      <c r="K104" s="2583">
        <v>8</v>
      </c>
      <c r="L104" s="2583">
        <v>16</v>
      </c>
      <c r="M104" s="2577" t="s">
        <v>1573</v>
      </c>
      <c r="N104" s="3058" t="s">
        <v>2082</v>
      </c>
      <c r="O104" s="3131">
        <v>0</v>
      </c>
      <c r="P104" s="3119">
        <f>AC104</f>
        <v>1279.5999999999999</v>
      </c>
      <c r="Q104" s="3119">
        <v>0</v>
      </c>
      <c r="R104" s="3119">
        <v>0</v>
      </c>
      <c r="S104" s="3122">
        <f>SUM(O104:Q132)</f>
        <v>1279.5999999999999</v>
      </c>
      <c r="T104" s="2577" t="s">
        <v>1578</v>
      </c>
      <c r="U104" s="1872" t="s">
        <v>1171</v>
      </c>
      <c r="V104" s="1849"/>
      <c r="W104" s="99" t="s">
        <v>169</v>
      </c>
      <c r="X104" s="1889"/>
      <c r="Y104" s="1890"/>
      <c r="Z104" s="377"/>
      <c r="AA104" s="377"/>
      <c r="AB104" s="377"/>
      <c r="AC104" s="377">
        <f>+SUM(AB105:AB132)</f>
        <v>1279.5999999999999</v>
      </c>
      <c r="AD104" s="1891"/>
      <c r="AE104" s="1794"/>
      <c r="AF104" s="55"/>
      <c r="AG104" s="2444" t="s">
        <v>1579</v>
      </c>
    </row>
    <row r="105" spans="1:33" ht="18" customHeight="1" x14ac:dyDescent="0.25">
      <c r="A105" s="2670"/>
      <c r="B105" s="2593"/>
      <c r="C105" s="2596"/>
      <c r="D105" s="2578"/>
      <c r="E105" s="2599"/>
      <c r="F105" s="2578"/>
      <c r="G105" s="2578"/>
      <c r="H105" s="2578"/>
      <c r="I105" s="2581"/>
      <c r="J105" s="2581"/>
      <c r="K105" s="2584"/>
      <c r="L105" s="2584"/>
      <c r="M105" s="2578"/>
      <c r="N105" s="3059"/>
      <c r="O105" s="3132"/>
      <c r="P105" s="3120"/>
      <c r="Q105" s="3120"/>
      <c r="R105" s="3120"/>
      <c r="S105" s="3123"/>
      <c r="T105" s="2578"/>
      <c r="U105" s="56"/>
      <c r="V105" s="368" t="s">
        <v>47</v>
      </c>
      <c r="W105" s="1822" t="s">
        <v>1580</v>
      </c>
      <c r="X105" s="34">
        <v>1</v>
      </c>
      <c r="Y105" s="35" t="s">
        <v>264</v>
      </c>
      <c r="Z105" s="1770">
        <v>42.28</v>
      </c>
      <c r="AA105" s="1770">
        <f t="shared" ref="AA105:AA109" si="11">+X105*Z105</f>
        <v>42.28</v>
      </c>
      <c r="AB105" s="1770">
        <f t="shared" ref="AB105:AB109" si="12">+AA105*0.12+AA105</f>
        <v>47.3536</v>
      </c>
      <c r="AC105" s="237"/>
      <c r="AD105" s="1892"/>
      <c r="AE105" s="1800" t="s">
        <v>52</v>
      </c>
      <c r="AF105" s="38"/>
      <c r="AG105" s="2445"/>
    </row>
    <row r="106" spans="1:33" ht="18" customHeight="1" x14ac:dyDescent="0.25">
      <c r="A106" s="2670"/>
      <c r="B106" s="2593"/>
      <c r="C106" s="2596"/>
      <c r="D106" s="2578"/>
      <c r="E106" s="2599"/>
      <c r="F106" s="2578"/>
      <c r="G106" s="2578"/>
      <c r="H106" s="2578"/>
      <c r="I106" s="2581"/>
      <c r="J106" s="2581"/>
      <c r="K106" s="2584"/>
      <c r="L106" s="2584"/>
      <c r="M106" s="2578"/>
      <c r="N106" s="3059"/>
      <c r="O106" s="3132"/>
      <c r="P106" s="3120"/>
      <c r="Q106" s="3120"/>
      <c r="R106" s="3120"/>
      <c r="S106" s="3123"/>
      <c r="T106" s="2578"/>
      <c r="U106" s="56"/>
      <c r="V106" s="368" t="s">
        <v>47</v>
      </c>
      <c r="W106" s="1822" t="s">
        <v>1581</v>
      </c>
      <c r="X106" s="34">
        <v>2</v>
      </c>
      <c r="Y106" s="35" t="s">
        <v>264</v>
      </c>
      <c r="Z106" s="1770">
        <v>6.2</v>
      </c>
      <c r="AA106" s="1770">
        <f t="shared" si="11"/>
        <v>12.4</v>
      </c>
      <c r="AB106" s="1770">
        <f t="shared" si="12"/>
        <v>13.888</v>
      </c>
      <c r="AC106" s="237"/>
      <c r="AD106" s="1892"/>
      <c r="AE106" s="1800" t="s">
        <v>52</v>
      </c>
      <c r="AF106" s="38"/>
      <c r="AG106" s="2445"/>
    </row>
    <row r="107" spans="1:33" ht="18" customHeight="1" x14ac:dyDescent="0.25">
      <c r="A107" s="2670"/>
      <c r="B107" s="2593"/>
      <c r="C107" s="2596"/>
      <c r="D107" s="2578"/>
      <c r="E107" s="2599"/>
      <c r="F107" s="2578"/>
      <c r="G107" s="2578"/>
      <c r="H107" s="2578"/>
      <c r="I107" s="2581"/>
      <c r="J107" s="2581"/>
      <c r="K107" s="2584"/>
      <c r="L107" s="2584"/>
      <c r="M107" s="2578"/>
      <c r="N107" s="3059"/>
      <c r="O107" s="3132"/>
      <c r="P107" s="3120"/>
      <c r="Q107" s="3120"/>
      <c r="R107" s="3120"/>
      <c r="S107" s="3123"/>
      <c r="T107" s="2578"/>
      <c r="U107" s="56"/>
      <c r="V107" s="368" t="s">
        <v>47</v>
      </c>
      <c r="W107" s="1822" t="s">
        <v>1582</v>
      </c>
      <c r="X107" s="34">
        <v>10</v>
      </c>
      <c r="Y107" s="35" t="s">
        <v>1546</v>
      </c>
      <c r="Z107" s="1770">
        <v>1.74</v>
      </c>
      <c r="AA107" s="1770">
        <f t="shared" si="11"/>
        <v>17.399999999999999</v>
      </c>
      <c r="AB107" s="1770">
        <f t="shared" si="12"/>
        <v>19.488</v>
      </c>
      <c r="AC107" s="237"/>
      <c r="AD107" s="1892"/>
      <c r="AE107" s="1800" t="s">
        <v>52</v>
      </c>
      <c r="AF107" s="38"/>
      <c r="AG107" s="2445"/>
    </row>
    <row r="108" spans="1:33" ht="18" customHeight="1" x14ac:dyDescent="0.25">
      <c r="A108" s="2670"/>
      <c r="B108" s="2593"/>
      <c r="C108" s="2596"/>
      <c r="D108" s="2578"/>
      <c r="E108" s="2599"/>
      <c r="F108" s="2578"/>
      <c r="G108" s="2578"/>
      <c r="H108" s="2578"/>
      <c r="I108" s="2581"/>
      <c r="J108" s="2581"/>
      <c r="K108" s="2584"/>
      <c r="L108" s="2584"/>
      <c r="M108" s="2578"/>
      <c r="N108" s="3059"/>
      <c r="O108" s="3132"/>
      <c r="P108" s="3120"/>
      <c r="Q108" s="3120"/>
      <c r="R108" s="3120"/>
      <c r="S108" s="3123"/>
      <c r="T108" s="2578"/>
      <c r="U108" s="56"/>
      <c r="V108" s="368" t="s">
        <v>47</v>
      </c>
      <c r="W108" s="1822" t="s">
        <v>1583</v>
      </c>
      <c r="X108" s="34">
        <v>8</v>
      </c>
      <c r="Y108" s="35" t="s">
        <v>1546</v>
      </c>
      <c r="Z108" s="1770">
        <v>2.2400000000000002</v>
      </c>
      <c r="AA108" s="1770">
        <f t="shared" si="11"/>
        <v>17.920000000000002</v>
      </c>
      <c r="AB108" s="1770">
        <f t="shared" si="12"/>
        <v>20.070400000000003</v>
      </c>
      <c r="AC108" s="237"/>
      <c r="AD108" s="1892"/>
      <c r="AE108" s="1800" t="s">
        <v>52</v>
      </c>
      <c r="AF108" s="38"/>
      <c r="AG108" s="2445"/>
    </row>
    <row r="109" spans="1:33" ht="18" customHeight="1" x14ac:dyDescent="0.25">
      <c r="A109" s="2670"/>
      <c r="B109" s="2593"/>
      <c r="C109" s="2596"/>
      <c r="D109" s="2578"/>
      <c r="E109" s="2599"/>
      <c r="F109" s="2578"/>
      <c r="G109" s="2578"/>
      <c r="H109" s="2578"/>
      <c r="I109" s="2581"/>
      <c r="J109" s="2581"/>
      <c r="K109" s="2584"/>
      <c r="L109" s="2584"/>
      <c r="M109" s="2578"/>
      <c r="N109" s="3059"/>
      <c r="O109" s="3132"/>
      <c r="P109" s="3120"/>
      <c r="Q109" s="3120"/>
      <c r="R109" s="3120"/>
      <c r="S109" s="3123"/>
      <c r="T109" s="2578"/>
      <c r="U109" s="56"/>
      <c r="V109" s="368" t="s">
        <v>47</v>
      </c>
      <c r="W109" s="1822" t="s">
        <v>1569</v>
      </c>
      <c r="X109" s="34">
        <v>1</v>
      </c>
      <c r="Y109" s="35" t="s">
        <v>1546</v>
      </c>
      <c r="Z109" s="1770">
        <v>5.2</v>
      </c>
      <c r="AA109" s="1770">
        <f t="shared" si="11"/>
        <v>5.2</v>
      </c>
      <c r="AB109" s="1770">
        <f t="shared" si="12"/>
        <v>5.8239999999999998</v>
      </c>
      <c r="AC109" s="237"/>
      <c r="AD109" s="1892"/>
      <c r="AE109" s="1800" t="s">
        <v>52</v>
      </c>
      <c r="AF109" s="38"/>
      <c r="AG109" s="2445"/>
    </row>
    <row r="110" spans="1:33" ht="18" customHeight="1" x14ac:dyDescent="0.25">
      <c r="A110" s="2670"/>
      <c r="B110" s="2593"/>
      <c r="C110" s="2596"/>
      <c r="D110" s="2578"/>
      <c r="E110" s="2599"/>
      <c r="F110" s="2578"/>
      <c r="G110" s="2578"/>
      <c r="H110" s="2578"/>
      <c r="I110" s="2581"/>
      <c r="J110" s="2581"/>
      <c r="K110" s="2584"/>
      <c r="L110" s="2584"/>
      <c r="M110" s="2578"/>
      <c r="N110" s="3059"/>
      <c r="O110" s="3132"/>
      <c r="P110" s="3120"/>
      <c r="Q110" s="3120"/>
      <c r="R110" s="3120"/>
      <c r="S110" s="3123"/>
      <c r="T110" s="2578"/>
      <c r="U110" s="32"/>
      <c r="V110" s="368" t="s">
        <v>47</v>
      </c>
      <c r="W110" s="1822" t="s">
        <v>1549</v>
      </c>
      <c r="X110" s="34">
        <v>100</v>
      </c>
      <c r="Y110" s="35" t="s">
        <v>1548</v>
      </c>
      <c r="Z110" s="1770">
        <v>0.11</v>
      </c>
      <c r="AA110" s="1770">
        <f>+X110*Z110</f>
        <v>11</v>
      </c>
      <c r="AB110" s="1770">
        <f>+AA110*0.12+AA110</f>
        <v>12.32</v>
      </c>
      <c r="AC110" s="237"/>
      <c r="AD110" s="1892"/>
      <c r="AE110" s="1800" t="s">
        <v>52</v>
      </c>
      <c r="AF110" s="38"/>
      <c r="AG110" s="2445"/>
    </row>
    <row r="111" spans="1:33" ht="18" customHeight="1" x14ac:dyDescent="0.25">
      <c r="A111" s="2670"/>
      <c r="B111" s="2593"/>
      <c r="C111" s="2596"/>
      <c r="D111" s="2578"/>
      <c r="E111" s="2599"/>
      <c r="F111" s="2578"/>
      <c r="G111" s="2578"/>
      <c r="H111" s="2578"/>
      <c r="I111" s="2581"/>
      <c r="J111" s="2581"/>
      <c r="K111" s="2584"/>
      <c r="L111" s="2584"/>
      <c r="M111" s="2578"/>
      <c r="N111" s="3059"/>
      <c r="O111" s="3132"/>
      <c r="P111" s="3120"/>
      <c r="Q111" s="3120"/>
      <c r="R111" s="3120"/>
      <c r="S111" s="3123"/>
      <c r="T111" s="2578"/>
      <c r="U111" s="56"/>
      <c r="V111" s="368" t="s">
        <v>47</v>
      </c>
      <c r="W111" s="1822" t="s">
        <v>1584</v>
      </c>
      <c r="X111" s="34">
        <v>1</v>
      </c>
      <c r="Y111" s="35" t="s">
        <v>1548</v>
      </c>
      <c r="Z111" s="1770">
        <v>8</v>
      </c>
      <c r="AA111" s="1770">
        <f t="shared" ref="AA111:AA132" si="13">+X111*Z111</f>
        <v>8</v>
      </c>
      <c r="AB111" s="1770">
        <f t="shared" ref="AB111:AB132" si="14">+AA111*0.12+AA111</f>
        <v>8.9600000000000009</v>
      </c>
      <c r="AC111" s="237"/>
      <c r="AD111" s="1892"/>
      <c r="AE111" s="1800" t="s">
        <v>52</v>
      </c>
      <c r="AF111" s="38"/>
      <c r="AG111" s="2445"/>
    </row>
    <row r="112" spans="1:33" ht="18" customHeight="1" x14ac:dyDescent="0.25">
      <c r="A112" s="2670"/>
      <c r="B112" s="2593"/>
      <c r="C112" s="2596"/>
      <c r="D112" s="2578"/>
      <c r="E112" s="2599"/>
      <c r="F112" s="2578"/>
      <c r="G112" s="2578"/>
      <c r="H112" s="2578"/>
      <c r="I112" s="2581"/>
      <c r="J112" s="2581"/>
      <c r="K112" s="2584"/>
      <c r="L112" s="2584"/>
      <c r="M112" s="2578"/>
      <c r="N112" s="3059"/>
      <c r="O112" s="3132"/>
      <c r="P112" s="3120"/>
      <c r="Q112" s="3120"/>
      <c r="R112" s="3120"/>
      <c r="S112" s="3123"/>
      <c r="T112" s="2578"/>
      <c r="U112" s="32"/>
      <c r="V112" s="368" t="s">
        <v>47</v>
      </c>
      <c r="W112" s="1822" t="s">
        <v>1565</v>
      </c>
      <c r="X112" s="34">
        <v>3</v>
      </c>
      <c r="Y112" s="35" t="s">
        <v>275</v>
      </c>
      <c r="Z112" s="1770">
        <v>14.9</v>
      </c>
      <c r="AA112" s="1770">
        <f t="shared" si="13"/>
        <v>44.7</v>
      </c>
      <c r="AB112" s="1770">
        <f t="shared" si="14"/>
        <v>50.064</v>
      </c>
      <c r="AC112" s="237"/>
      <c r="AD112" s="1892"/>
      <c r="AE112" s="1800" t="s">
        <v>52</v>
      </c>
      <c r="AF112" s="38"/>
      <c r="AG112" s="2445"/>
    </row>
    <row r="113" spans="1:33" ht="18" customHeight="1" x14ac:dyDescent="0.25">
      <c r="A113" s="2670"/>
      <c r="B113" s="2593"/>
      <c r="C113" s="2596"/>
      <c r="D113" s="2578"/>
      <c r="E113" s="2599"/>
      <c r="F113" s="2578"/>
      <c r="G113" s="2578"/>
      <c r="H113" s="2578"/>
      <c r="I113" s="2581"/>
      <c r="J113" s="2581"/>
      <c r="K113" s="2584"/>
      <c r="L113" s="2584"/>
      <c r="M113" s="2578"/>
      <c r="N113" s="3059"/>
      <c r="O113" s="3132"/>
      <c r="P113" s="3120"/>
      <c r="Q113" s="3120"/>
      <c r="R113" s="3120"/>
      <c r="S113" s="3123"/>
      <c r="T113" s="2578"/>
      <c r="U113" s="1888"/>
      <c r="V113" s="368" t="s">
        <v>47</v>
      </c>
      <c r="W113" s="58" t="s">
        <v>1585</v>
      </c>
      <c r="X113" s="34">
        <v>1</v>
      </c>
      <c r="Y113" s="35" t="s">
        <v>1586</v>
      </c>
      <c r="Z113" s="1770">
        <v>137</v>
      </c>
      <c r="AA113" s="1770">
        <f t="shared" si="13"/>
        <v>137</v>
      </c>
      <c r="AB113" s="1770">
        <f t="shared" si="14"/>
        <v>153.44</v>
      </c>
      <c r="AC113" s="237"/>
      <c r="AD113" s="1892"/>
      <c r="AE113" s="1800" t="s">
        <v>52</v>
      </c>
      <c r="AF113" s="38"/>
      <c r="AG113" s="2445"/>
    </row>
    <row r="114" spans="1:33" ht="18" customHeight="1" x14ac:dyDescent="0.25">
      <c r="A114" s="2671"/>
      <c r="B114" s="2593"/>
      <c r="C114" s="2596"/>
      <c r="D114" s="2578"/>
      <c r="E114" s="2599"/>
      <c r="F114" s="2578"/>
      <c r="G114" s="2578"/>
      <c r="H114" s="2578"/>
      <c r="I114" s="2581"/>
      <c r="J114" s="2581"/>
      <c r="K114" s="2584"/>
      <c r="L114" s="2584"/>
      <c r="M114" s="2578"/>
      <c r="N114" s="3059"/>
      <c r="O114" s="3132"/>
      <c r="P114" s="3120"/>
      <c r="Q114" s="3120"/>
      <c r="R114" s="3120"/>
      <c r="S114" s="3123"/>
      <c r="T114" s="2578"/>
      <c r="U114" s="1893"/>
      <c r="V114" s="368" t="s">
        <v>47</v>
      </c>
      <c r="W114" s="65" t="s">
        <v>1587</v>
      </c>
      <c r="X114" s="61">
        <v>1</v>
      </c>
      <c r="Y114" s="64" t="s">
        <v>1586</v>
      </c>
      <c r="Z114" s="1894">
        <v>100</v>
      </c>
      <c r="AA114" s="1770">
        <f t="shared" si="13"/>
        <v>100</v>
      </c>
      <c r="AB114" s="1770">
        <f t="shared" si="14"/>
        <v>112</v>
      </c>
      <c r="AC114" s="1848"/>
      <c r="AD114" s="1895"/>
      <c r="AE114" s="1783" t="s">
        <v>52</v>
      </c>
      <c r="AF114" s="47"/>
      <c r="AG114" s="2445"/>
    </row>
    <row r="115" spans="1:33" ht="18" customHeight="1" x14ac:dyDescent="0.25">
      <c r="A115" s="2669" t="s">
        <v>140</v>
      </c>
      <c r="B115" s="2593"/>
      <c r="C115" s="2596"/>
      <c r="D115" s="2578"/>
      <c r="E115" s="2599"/>
      <c r="F115" s="2578"/>
      <c r="G115" s="2578"/>
      <c r="H115" s="2578"/>
      <c r="I115" s="2581"/>
      <c r="J115" s="2581"/>
      <c r="K115" s="2584"/>
      <c r="L115" s="2584"/>
      <c r="M115" s="2578"/>
      <c r="N115" s="3059"/>
      <c r="O115" s="3132"/>
      <c r="P115" s="3120"/>
      <c r="Q115" s="3120"/>
      <c r="R115" s="3120"/>
      <c r="S115" s="3123"/>
      <c r="T115" s="2578"/>
      <c r="U115" s="1893"/>
      <c r="V115" s="368" t="s">
        <v>47</v>
      </c>
      <c r="W115" s="65" t="s">
        <v>1588</v>
      </c>
      <c r="X115" s="61">
        <v>1</v>
      </c>
      <c r="Y115" s="64" t="s">
        <v>1586</v>
      </c>
      <c r="Z115" s="1894">
        <v>130</v>
      </c>
      <c r="AA115" s="1770">
        <f t="shared" si="13"/>
        <v>130</v>
      </c>
      <c r="AB115" s="1770">
        <f t="shared" si="14"/>
        <v>145.6</v>
      </c>
      <c r="AC115" s="1848"/>
      <c r="AD115" s="1895"/>
      <c r="AE115" s="1783" t="s">
        <v>52</v>
      </c>
      <c r="AF115" s="47"/>
      <c r="AG115" s="2445"/>
    </row>
    <row r="116" spans="1:33" ht="18" customHeight="1" x14ac:dyDescent="0.25">
      <c r="A116" s="2670"/>
      <c r="B116" s="2593"/>
      <c r="C116" s="2596"/>
      <c r="D116" s="2578"/>
      <c r="E116" s="2599"/>
      <c r="F116" s="2578"/>
      <c r="G116" s="2578"/>
      <c r="H116" s="2578"/>
      <c r="I116" s="2581"/>
      <c r="J116" s="2581"/>
      <c r="K116" s="2584"/>
      <c r="L116" s="2584"/>
      <c r="M116" s="2578"/>
      <c r="N116" s="3059"/>
      <c r="O116" s="3132"/>
      <c r="P116" s="3120"/>
      <c r="Q116" s="3120"/>
      <c r="R116" s="3120"/>
      <c r="S116" s="3123"/>
      <c r="T116" s="2578"/>
      <c r="U116" s="1893"/>
      <c r="V116" s="368" t="s">
        <v>47</v>
      </c>
      <c r="W116" s="65" t="s">
        <v>1589</v>
      </c>
      <c r="X116" s="61">
        <v>1</v>
      </c>
      <c r="Y116" s="64" t="s">
        <v>1586</v>
      </c>
      <c r="Z116" s="1894">
        <v>130</v>
      </c>
      <c r="AA116" s="1770">
        <f t="shared" si="13"/>
        <v>130</v>
      </c>
      <c r="AB116" s="1770">
        <f t="shared" si="14"/>
        <v>145.6</v>
      </c>
      <c r="AC116" s="1848"/>
      <c r="AD116" s="1895"/>
      <c r="AE116" s="1783" t="s">
        <v>52</v>
      </c>
      <c r="AF116" s="47"/>
      <c r="AG116" s="2445"/>
    </row>
    <row r="117" spans="1:33" ht="18" customHeight="1" x14ac:dyDescent="0.25">
      <c r="A117" s="2670"/>
      <c r="B117" s="2593"/>
      <c r="C117" s="2596"/>
      <c r="D117" s="2578"/>
      <c r="E117" s="2599"/>
      <c r="F117" s="2578"/>
      <c r="G117" s="2578"/>
      <c r="H117" s="2578"/>
      <c r="I117" s="2581"/>
      <c r="J117" s="2581"/>
      <c r="K117" s="2584"/>
      <c r="L117" s="2584"/>
      <c r="M117" s="2578"/>
      <c r="N117" s="3059"/>
      <c r="O117" s="3132"/>
      <c r="P117" s="3120"/>
      <c r="Q117" s="3120"/>
      <c r="R117" s="3120"/>
      <c r="S117" s="3123"/>
      <c r="T117" s="2578"/>
      <c r="U117" s="1893"/>
      <c r="V117" s="368" t="s">
        <v>47</v>
      </c>
      <c r="W117" s="65" t="s">
        <v>1590</v>
      </c>
      <c r="X117" s="61">
        <v>3</v>
      </c>
      <c r="Y117" s="64" t="s">
        <v>1591</v>
      </c>
      <c r="Z117" s="1894">
        <v>2.6</v>
      </c>
      <c r="AA117" s="1770">
        <f t="shared" si="13"/>
        <v>7.8000000000000007</v>
      </c>
      <c r="AB117" s="1770">
        <f t="shared" si="14"/>
        <v>8.7360000000000007</v>
      </c>
      <c r="AC117" s="1848"/>
      <c r="AD117" s="1895"/>
      <c r="AE117" s="1783" t="s">
        <v>52</v>
      </c>
      <c r="AF117" s="47"/>
      <c r="AG117" s="2445"/>
    </row>
    <row r="118" spans="1:33" ht="18" customHeight="1" x14ac:dyDescent="0.25">
      <c r="A118" s="2670"/>
      <c r="B118" s="2593"/>
      <c r="C118" s="2596"/>
      <c r="D118" s="2578"/>
      <c r="E118" s="2599"/>
      <c r="F118" s="2578"/>
      <c r="G118" s="2578"/>
      <c r="H118" s="2578"/>
      <c r="I118" s="2581"/>
      <c r="J118" s="2581"/>
      <c r="K118" s="2584"/>
      <c r="L118" s="2584"/>
      <c r="M118" s="2578"/>
      <c r="N118" s="3059"/>
      <c r="O118" s="3132"/>
      <c r="P118" s="3120"/>
      <c r="Q118" s="3120"/>
      <c r="R118" s="3120"/>
      <c r="S118" s="3123"/>
      <c r="T118" s="2578"/>
      <c r="U118" s="1893"/>
      <c r="V118" s="368" t="s">
        <v>47</v>
      </c>
      <c r="W118" s="65" t="s">
        <v>1592</v>
      </c>
      <c r="X118" s="61">
        <v>3</v>
      </c>
      <c r="Y118" s="64" t="s">
        <v>1591</v>
      </c>
      <c r="Z118" s="1894">
        <v>2.6</v>
      </c>
      <c r="AA118" s="1770">
        <f t="shared" si="13"/>
        <v>7.8000000000000007</v>
      </c>
      <c r="AB118" s="1770">
        <f t="shared" si="14"/>
        <v>8.7360000000000007</v>
      </c>
      <c r="AC118" s="1848"/>
      <c r="AD118" s="1895"/>
      <c r="AE118" s="1783" t="s">
        <v>52</v>
      </c>
      <c r="AF118" s="47"/>
      <c r="AG118" s="2445"/>
    </row>
    <row r="119" spans="1:33" ht="18" customHeight="1" x14ac:dyDescent="0.25">
      <c r="A119" s="2670"/>
      <c r="B119" s="2593"/>
      <c r="C119" s="2596"/>
      <c r="D119" s="2578"/>
      <c r="E119" s="2599"/>
      <c r="F119" s="2578"/>
      <c r="G119" s="2578"/>
      <c r="H119" s="2578"/>
      <c r="I119" s="2581"/>
      <c r="J119" s="2581"/>
      <c r="K119" s="2584"/>
      <c r="L119" s="2584"/>
      <c r="M119" s="2578"/>
      <c r="N119" s="3059"/>
      <c r="O119" s="3132"/>
      <c r="P119" s="3120"/>
      <c r="Q119" s="3120"/>
      <c r="R119" s="3120"/>
      <c r="S119" s="3123"/>
      <c r="T119" s="2578"/>
      <c r="U119" s="1893"/>
      <c r="V119" s="368" t="s">
        <v>47</v>
      </c>
      <c r="W119" s="65" t="s">
        <v>1593</v>
      </c>
      <c r="X119" s="61">
        <v>3</v>
      </c>
      <c r="Y119" s="64" t="s">
        <v>1591</v>
      </c>
      <c r="Z119" s="1894">
        <v>2.6</v>
      </c>
      <c r="AA119" s="1770">
        <f t="shared" si="13"/>
        <v>7.8000000000000007</v>
      </c>
      <c r="AB119" s="1770">
        <f t="shared" si="14"/>
        <v>8.7360000000000007</v>
      </c>
      <c r="AC119" s="1848"/>
      <c r="AD119" s="1895"/>
      <c r="AE119" s="1783" t="s">
        <v>52</v>
      </c>
      <c r="AF119" s="47"/>
      <c r="AG119" s="2445"/>
    </row>
    <row r="120" spans="1:33" ht="18" customHeight="1" x14ac:dyDescent="0.25">
      <c r="A120" s="2670"/>
      <c r="B120" s="2593"/>
      <c r="C120" s="2596"/>
      <c r="D120" s="2578"/>
      <c r="E120" s="2599"/>
      <c r="F120" s="2578"/>
      <c r="G120" s="2578"/>
      <c r="H120" s="2578"/>
      <c r="I120" s="2581"/>
      <c r="J120" s="2581"/>
      <c r="K120" s="2584"/>
      <c r="L120" s="2584"/>
      <c r="M120" s="2578"/>
      <c r="N120" s="3059"/>
      <c r="O120" s="3132"/>
      <c r="P120" s="3120"/>
      <c r="Q120" s="3120"/>
      <c r="R120" s="3120"/>
      <c r="S120" s="3123"/>
      <c r="T120" s="2578"/>
      <c r="U120" s="1893"/>
      <c r="V120" s="368" t="s">
        <v>47</v>
      </c>
      <c r="W120" s="65" t="s">
        <v>1594</v>
      </c>
      <c r="X120" s="61">
        <v>3</v>
      </c>
      <c r="Y120" s="64" t="s">
        <v>1591</v>
      </c>
      <c r="Z120" s="1894">
        <v>2.6</v>
      </c>
      <c r="AA120" s="1770">
        <f t="shared" si="13"/>
        <v>7.8000000000000007</v>
      </c>
      <c r="AB120" s="1770">
        <f t="shared" si="14"/>
        <v>8.7360000000000007</v>
      </c>
      <c r="AC120" s="1848"/>
      <c r="AD120" s="1895"/>
      <c r="AE120" s="1783" t="s">
        <v>52</v>
      </c>
      <c r="AF120" s="47"/>
      <c r="AG120" s="2445"/>
    </row>
    <row r="121" spans="1:33" ht="18" customHeight="1" x14ac:dyDescent="0.25">
      <c r="A121" s="2670"/>
      <c r="B121" s="2593"/>
      <c r="C121" s="2596"/>
      <c r="D121" s="2578"/>
      <c r="E121" s="2599"/>
      <c r="F121" s="2578"/>
      <c r="G121" s="2578"/>
      <c r="H121" s="2578"/>
      <c r="I121" s="2581"/>
      <c r="J121" s="2581"/>
      <c r="K121" s="2584"/>
      <c r="L121" s="2584"/>
      <c r="M121" s="2578"/>
      <c r="N121" s="3059"/>
      <c r="O121" s="3132"/>
      <c r="P121" s="3120"/>
      <c r="Q121" s="3120"/>
      <c r="R121" s="3120"/>
      <c r="S121" s="3123"/>
      <c r="T121" s="2578"/>
      <c r="U121" s="1893"/>
      <c r="V121" s="368" t="s">
        <v>47</v>
      </c>
      <c r="W121" s="65" t="s">
        <v>1595</v>
      </c>
      <c r="X121" s="61">
        <v>3</v>
      </c>
      <c r="Y121" s="64" t="s">
        <v>1591</v>
      </c>
      <c r="Z121" s="1894">
        <v>2.6</v>
      </c>
      <c r="AA121" s="1770">
        <f t="shared" si="13"/>
        <v>7.8000000000000007</v>
      </c>
      <c r="AB121" s="1770">
        <f t="shared" si="14"/>
        <v>8.7360000000000007</v>
      </c>
      <c r="AC121" s="1848"/>
      <c r="AD121" s="1895"/>
      <c r="AE121" s="1783" t="s">
        <v>52</v>
      </c>
      <c r="AF121" s="47"/>
      <c r="AG121" s="2445"/>
    </row>
    <row r="122" spans="1:33" ht="18" customHeight="1" x14ac:dyDescent="0.25">
      <c r="A122" s="2670"/>
      <c r="B122" s="2593"/>
      <c r="C122" s="2596"/>
      <c r="D122" s="2578"/>
      <c r="E122" s="2599"/>
      <c r="F122" s="2578"/>
      <c r="G122" s="2578"/>
      <c r="H122" s="2578"/>
      <c r="I122" s="2581"/>
      <c r="J122" s="2581"/>
      <c r="K122" s="2584"/>
      <c r="L122" s="2584"/>
      <c r="M122" s="2578"/>
      <c r="N122" s="3059"/>
      <c r="O122" s="3132"/>
      <c r="P122" s="3120"/>
      <c r="Q122" s="3120"/>
      <c r="R122" s="3120"/>
      <c r="S122" s="3123"/>
      <c r="T122" s="2578"/>
      <c r="U122" s="1893"/>
      <c r="V122" s="368" t="s">
        <v>47</v>
      </c>
      <c r="W122" s="65" t="s">
        <v>1596</v>
      </c>
      <c r="X122" s="61">
        <v>3</v>
      </c>
      <c r="Y122" s="64" t="s">
        <v>1591</v>
      </c>
      <c r="Z122" s="1894">
        <v>2.6</v>
      </c>
      <c r="AA122" s="1770">
        <f t="shared" si="13"/>
        <v>7.8000000000000007</v>
      </c>
      <c r="AB122" s="1770">
        <f t="shared" si="14"/>
        <v>8.7360000000000007</v>
      </c>
      <c r="AC122" s="1848"/>
      <c r="AD122" s="1895"/>
      <c r="AE122" s="1783" t="s">
        <v>52</v>
      </c>
      <c r="AF122" s="47"/>
      <c r="AG122" s="2445"/>
    </row>
    <row r="123" spans="1:33" ht="18" customHeight="1" x14ac:dyDescent="0.25">
      <c r="A123" s="2670"/>
      <c r="B123" s="2593"/>
      <c r="C123" s="2596"/>
      <c r="D123" s="2578"/>
      <c r="E123" s="2599"/>
      <c r="F123" s="2578"/>
      <c r="G123" s="2578"/>
      <c r="H123" s="2578"/>
      <c r="I123" s="2581"/>
      <c r="J123" s="2581"/>
      <c r="K123" s="2584"/>
      <c r="L123" s="2584"/>
      <c r="M123" s="2578"/>
      <c r="N123" s="3059"/>
      <c r="O123" s="3132"/>
      <c r="P123" s="3120"/>
      <c r="Q123" s="3120"/>
      <c r="R123" s="3120"/>
      <c r="S123" s="3123"/>
      <c r="T123" s="2578"/>
      <c r="U123" s="1893"/>
      <c r="V123" s="368" t="s">
        <v>47</v>
      </c>
      <c r="W123" s="65" t="s">
        <v>1597</v>
      </c>
      <c r="X123" s="61">
        <v>3</v>
      </c>
      <c r="Y123" s="64" t="s">
        <v>1591</v>
      </c>
      <c r="Z123" s="1894">
        <v>2.6</v>
      </c>
      <c r="AA123" s="1770">
        <f t="shared" si="13"/>
        <v>7.8000000000000007</v>
      </c>
      <c r="AB123" s="1770">
        <f t="shared" si="14"/>
        <v>8.7360000000000007</v>
      </c>
      <c r="AC123" s="1848"/>
      <c r="AD123" s="1895"/>
      <c r="AE123" s="1783" t="s">
        <v>52</v>
      </c>
      <c r="AF123" s="47"/>
      <c r="AG123" s="2445"/>
    </row>
    <row r="124" spans="1:33" ht="18" customHeight="1" x14ac:dyDescent="0.25">
      <c r="A124" s="2670"/>
      <c r="B124" s="2593"/>
      <c r="C124" s="2596"/>
      <c r="D124" s="2578"/>
      <c r="E124" s="2599"/>
      <c r="F124" s="2578"/>
      <c r="G124" s="2578"/>
      <c r="H124" s="2578"/>
      <c r="I124" s="2581"/>
      <c r="J124" s="2581"/>
      <c r="K124" s="2584"/>
      <c r="L124" s="2584"/>
      <c r="M124" s="2578"/>
      <c r="N124" s="3059"/>
      <c r="O124" s="3132"/>
      <c r="P124" s="3120"/>
      <c r="Q124" s="3120"/>
      <c r="R124" s="3120"/>
      <c r="S124" s="3123"/>
      <c r="T124" s="2578"/>
      <c r="U124" s="1893"/>
      <c r="V124" s="368" t="s">
        <v>47</v>
      </c>
      <c r="W124" s="65" t="s">
        <v>1598</v>
      </c>
      <c r="X124" s="61">
        <v>3</v>
      </c>
      <c r="Y124" s="64" t="s">
        <v>1591</v>
      </c>
      <c r="Z124" s="1894">
        <v>2.6</v>
      </c>
      <c r="AA124" s="1770">
        <f t="shared" si="13"/>
        <v>7.8000000000000007</v>
      </c>
      <c r="AB124" s="1770">
        <f t="shared" si="14"/>
        <v>8.7360000000000007</v>
      </c>
      <c r="AC124" s="1848"/>
      <c r="AD124" s="1895"/>
      <c r="AE124" s="1783" t="s">
        <v>52</v>
      </c>
      <c r="AF124" s="47"/>
      <c r="AG124" s="2445"/>
    </row>
    <row r="125" spans="1:33" ht="18" customHeight="1" x14ac:dyDescent="0.25">
      <c r="A125" s="2670"/>
      <c r="B125" s="2593"/>
      <c r="C125" s="2596"/>
      <c r="D125" s="2578"/>
      <c r="E125" s="2599"/>
      <c r="F125" s="2578"/>
      <c r="G125" s="2578"/>
      <c r="H125" s="2578"/>
      <c r="I125" s="2581"/>
      <c r="J125" s="2581"/>
      <c r="K125" s="2584"/>
      <c r="L125" s="2584"/>
      <c r="M125" s="2578"/>
      <c r="N125" s="3059"/>
      <c r="O125" s="3132"/>
      <c r="P125" s="3120"/>
      <c r="Q125" s="3120"/>
      <c r="R125" s="3120"/>
      <c r="S125" s="3123"/>
      <c r="T125" s="2578"/>
      <c r="U125" s="1893"/>
      <c r="V125" s="368" t="s">
        <v>47</v>
      </c>
      <c r="W125" s="65" t="s">
        <v>1599</v>
      </c>
      <c r="X125" s="61">
        <v>3</v>
      </c>
      <c r="Y125" s="64" t="s">
        <v>1591</v>
      </c>
      <c r="Z125" s="1894">
        <v>2.6</v>
      </c>
      <c r="AA125" s="1770">
        <f t="shared" si="13"/>
        <v>7.8000000000000007</v>
      </c>
      <c r="AB125" s="1770">
        <f t="shared" si="14"/>
        <v>8.7360000000000007</v>
      </c>
      <c r="AC125" s="1848"/>
      <c r="AD125" s="1895"/>
      <c r="AE125" s="1783" t="s">
        <v>52</v>
      </c>
      <c r="AF125" s="47"/>
      <c r="AG125" s="2445"/>
    </row>
    <row r="126" spans="1:33" ht="18" customHeight="1" x14ac:dyDescent="0.25">
      <c r="A126" s="2670"/>
      <c r="B126" s="2593"/>
      <c r="C126" s="2596"/>
      <c r="D126" s="2578"/>
      <c r="E126" s="2599"/>
      <c r="F126" s="2578"/>
      <c r="G126" s="2578"/>
      <c r="H126" s="2578"/>
      <c r="I126" s="2581"/>
      <c r="J126" s="2581"/>
      <c r="K126" s="2584"/>
      <c r="L126" s="2584"/>
      <c r="M126" s="2578"/>
      <c r="N126" s="3059"/>
      <c r="O126" s="3132"/>
      <c r="P126" s="3120"/>
      <c r="Q126" s="3120"/>
      <c r="R126" s="3120"/>
      <c r="S126" s="3123"/>
      <c r="T126" s="2578"/>
      <c r="U126" s="1893"/>
      <c r="V126" s="368" t="s">
        <v>47</v>
      </c>
      <c r="W126" s="65" t="s">
        <v>1600</v>
      </c>
      <c r="X126" s="61">
        <v>3</v>
      </c>
      <c r="Y126" s="64" t="s">
        <v>1591</v>
      </c>
      <c r="Z126" s="1894">
        <v>2.6</v>
      </c>
      <c r="AA126" s="1770">
        <f t="shared" si="13"/>
        <v>7.8000000000000007</v>
      </c>
      <c r="AB126" s="1770">
        <f t="shared" si="14"/>
        <v>8.7360000000000007</v>
      </c>
      <c r="AC126" s="1848"/>
      <c r="AD126" s="1895"/>
      <c r="AE126" s="1783" t="s">
        <v>52</v>
      </c>
      <c r="AF126" s="47"/>
      <c r="AG126" s="2445"/>
    </row>
    <row r="127" spans="1:33" ht="18" customHeight="1" x14ac:dyDescent="0.25">
      <c r="A127" s="2670"/>
      <c r="B127" s="2593"/>
      <c r="C127" s="2596"/>
      <c r="D127" s="2578"/>
      <c r="E127" s="2599"/>
      <c r="F127" s="2578"/>
      <c r="G127" s="2578"/>
      <c r="H127" s="2578"/>
      <c r="I127" s="2581"/>
      <c r="J127" s="2581"/>
      <c r="K127" s="2584"/>
      <c r="L127" s="2584"/>
      <c r="M127" s="2578"/>
      <c r="N127" s="3059"/>
      <c r="O127" s="3132"/>
      <c r="P127" s="3120"/>
      <c r="Q127" s="3120"/>
      <c r="R127" s="3120"/>
      <c r="S127" s="3123"/>
      <c r="T127" s="2578"/>
      <c r="U127" s="1893"/>
      <c r="V127" s="368" t="s">
        <v>47</v>
      </c>
      <c r="W127" s="65" t="s">
        <v>1601</v>
      </c>
      <c r="X127" s="61">
        <v>3</v>
      </c>
      <c r="Y127" s="64" t="s">
        <v>1591</v>
      </c>
      <c r="Z127" s="1894">
        <v>2.6</v>
      </c>
      <c r="AA127" s="1770">
        <f t="shared" si="13"/>
        <v>7.8000000000000007</v>
      </c>
      <c r="AB127" s="1770">
        <f t="shared" si="14"/>
        <v>8.7360000000000007</v>
      </c>
      <c r="AC127" s="1848"/>
      <c r="AD127" s="1895"/>
      <c r="AE127" s="1783" t="s">
        <v>52</v>
      </c>
      <c r="AF127" s="47"/>
      <c r="AG127" s="2445"/>
    </row>
    <row r="128" spans="1:33" ht="18" customHeight="1" x14ac:dyDescent="0.25">
      <c r="A128" s="2670"/>
      <c r="B128" s="2593"/>
      <c r="C128" s="2596"/>
      <c r="D128" s="2578"/>
      <c r="E128" s="2599"/>
      <c r="F128" s="2578"/>
      <c r="G128" s="2578"/>
      <c r="H128" s="2578"/>
      <c r="I128" s="2581"/>
      <c r="J128" s="2581"/>
      <c r="K128" s="2584"/>
      <c r="L128" s="2584"/>
      <c r="M128" s="2578"/>
      <c r="N128" s="3059"/>
      <c r="O128" s="3132"/>
      <c r="P128" s="3120"/>
      <c r="Q128" s="3120"/>
      <c r="R128" s="3120"/>
      <c r="S128" s="3123"/>
      <c r="T128" s="2578"/>
      <c r="U128" s="1893"/>
      <c r="V128" s="368" t="s">
        <v>47</v>
      </c>
      <c r="W128" s="65" t="s">
        <v>1602</v>
      </c>
      <c r="X128" s="61">
        <v>3</v>
      </c>
      <c r="Y128" s="64" t="s">
        <v>1591</v>
      </c>
      <c r="Z128" s="1894">
        <v>2.6</v>
      </c>
      <c r="AA128" s="1770">
        <f t="shared" si="13"/>
        <v>7.8000000000000007</v>
      </c>
      <c r="AB128" s="1770">
        <f t="shared" si="14"/>
        <v>8.7360000000000007</v>
      </c>
      <c r="AC128" s="1848"/>
      <c r="AD128" s="1895"/>
      <c r="AE128" s="1783" t="s">
        <v>52</v>
      </c>
      <c r="AF128" s="47"/>
      <c r="AG128" s="2445"/>
    </row>
    <row r="129" spans="1:33" ht="18" customHeight="1" x14ac:dyDescent="0.25">
      <c r="A129" s="2670"/>
      <c r="B129" s="2593"/>
      <c r="C129" s="2596"/>
      <c r="D129" s="2578"/>
      <c r="E129" s="2599"/>
      <c r="F129" s="2578"/>
      <c r="G129" s="2578"/>
      <c r="H129" s="2578"/>
      <c r="I129" s="2581"/>
      <c r="J129" s="2581"/>
      <c r="K129" s="2584"/>
      <c r="L129" s="2584"/>
      <c r="M129" s="2578"/>
      <c r="N129" s="3059"/>
      <c r="O129" s="3132"/>
      <c r="P129" s="3120"/>
      <c r="Q129" s="3120"/>
      <c r="R129" s="3120"/>
      <c r="S129" s="3123"/>
      <c r="T129" s="2578"/>
      <c r="U129" s="1893"/>
      <c r="V129" s="368" t="s">
        <v>47</v>
      </c>
      <c r="W129" s="65" t="s">
        <v>1603</v>
      </c>
      <c r="X129" s="61">
        <v>1</v>
      </c>
      <c r="Y129" s="64" t="s">
        <v>268</v>
      </c>
      <c r="Z129" s="1894">
        <v>9</v>
      </c>
      <c r="AA129" s="1770">
        <f t="shared" si="13"/>
        <v>9</v>
      </c>
      <c r="AB129" s="1770">
        <f t="shared" si="14"/>
        <v>10.08</v>
      </c>
      <c r="AC129" s="1848"/>
      <c r="AD129" s="1895"/>
      <c r="AE129" s="1783" t="s">
        <v>52</v>
      </c>
      <c r="AF129" s="47"/>
      <c r="AG129" s="2445"/>
    </row>
    <row r="130" spans="1:33" ht="18" customHeight="1" x14ac:dyDescent="0.25">
      <c r="A130" s="2670"/>
      <c r="B130" s="2593"/>
      <c r="C130" s="2596"/>
      <c r="D130" s="2578"/>
      <c r="E130" s="2599"/>
      <c r="F130" s="2578"/>
      <c r="G130" s="2578"/>
      <c r="H130" s="2578"/>
      <c r="I130" s="2581"/>
      <c r="J130" s="2581"/>
      <c r="K130" s="2584"/>
      <c r="L130" s="2584"/>
      <c r="M130" s="2578"/>
      <c r="N130" s="3059"/>
      <c r="O130" s="3132"/>
      <c r="P130" s="3120"/>
      <c r="Q130" s="3120"/>
      <c r="R130" s="3120"/>
      <c r="S130" s="3123"/>
      <c r="T130" s="2578"/>
      <c r="U130" s="1893"/>
      <c r="V130" s="368" t="s">
        <v>47</v>
      </c>
      <c r="W130" s="65" t="s">
        <v>2083</v>
      </c>
      <c r="X130" s="61">
        <v>2</v>
      </c>
      <c r="Y130" s="64" t="s">
        <v>1604</v>
      </c>
      <c r="Z130" s="1894">
        <v>12.5</v>
      </c>
      <c r="AA130" s="1770">
        <f t="shared" si="13"/>
        <v>25</v>
      </c>
      <c r="AB130" s="1770">
        <f t="shared" si="14"/>
        <v>28</v>
      </c>
      <c r="AC130" s="1848"/>
      <c r="AD130" s="1895"/>
      <c r="AE130" s="1783" t="s">
        <v>52</v>
      </c>
      <c r="AF130" s="47"/>
      <c r="AG130" s="2445"/>
    </row>
    <row r="131" spans="1:33" ht="33.950000000000003" customHeight="1" x14ac:dyDescent="0.25">
      <c r="A131" s="2670"/>
      <c r="B131" s="2593"/>
      <c r="C131" s="2596"/>
      <c r="D131" s="2578"/>
      <c r="E131" s="2599"/>
      <c r="F131" s="2578"/>
      <c r="G131" s="2578"/>
      <c r="H131" s="2578"/>
      <c r="I131" s="2581"/>
      <c r="J131" s="2581"/>
      <c r="K131" s="2584"/>
      <c r="L131" s="2584"/>
      <c r="M131" s="2578"/>
      <c r="N131" s="3059"/>
      <c r="O131" s="3132"/>
      <c r="P131" s="3120"/>
      <c r="Q131" s="3120"/>
      <c r="R131" s="3120"/>
      <c r="S131" s="3123"/>
      <c r="T131" s="2578"/>
      <c r="U131" s="1893"/>
      <c r="V131" s="368" t="s">
        <v>47</v>
      </c>
      <c r="W131" s="65" t="s">
        <v>1605</v>
      </c>
      <c r="X131" s="61">
        <v>5</v>
      </c>
      <c r="Y131" s="64" t="s">
        <v>1606</v>
      </c>
      <c r="Z131" s="1894">
        <v>65</v>
      </c>
      <c r="AA131" s="1770">
        <f t="shared" si="13"/>
        <v>325</v>
      </c>
      <c r="AB131" s="1770">
        <f t="shared" si="14"/>
        <v>364</v>
      </c>
      <c r="AC131" s="1848"/>
      <c r="AD131" s="1895"/>
      <c r="AE131" s="1783" t="s">
        <v>52</v>
      </c>
      <c r="AF131" s="47"/>
      <c r="AG131" s="2445"/>
    </row>
    <row r="132" spans="1:33" ht="18" customHeight="1" x14ac:dyDescent="0.25">
      <c r="A132" s="2670"/>
      <c r="B132" s="2593"/>
      <c r="C132" s="2596"/>
      <c r="D132" s="2578"/>
      <c r="E132" s="2599"/>
      <c r="F132" s="2578"/>
      <c r="G132" s="2578"/>
      <c r="H132" s="2578"/>
      <c r="I132" s="2648"/>
      <c r="J132" s="2648"/>
      <c r="K132" s="3125"/>
      <c r="L132" s="3125"/>
      <c r="M132" s="2614"/>
      <c r="N132" s="3060"/>
      <c r="O132" s="3133"/>
      <c r="P132" s="3121"/>
      <c r="Q132" s="3121"/>
      <c r="R132" s="3121"/>
      <c r="S132" s="3124"/>
      <c r="T132" s="2614"/>
      <c r="U132" s="1896"/>
      <c r="V132" s="1772" t="s">
        <v>47</v>
      </c>
      <c r="W132" s="106" t="s">
        <v>1607</v>
      </c>
      <c r="X132" s="107">
        <v>2</v>
      </c>
      <c r="Y132" s="111" t="s">
        <v>1608</v>
      </c>
      <c r="Z132" s="1814">
        <v>17</v>
      </c>
      <c r="AA132" s="1814">
        <f t="shared" si="13"/>
        <v>34</v>
      </c>
      <c r="AB132" s="1814">
        <f t="shared" si="14"/>
        <v>38.08</v>
      </c>
      <c r="AC132" s="242"/>
      <c r="AD132" s="1897"/>
      <c r="AE132" s="1810" t="s">
        <v>52</v>
      </c>
      <c r="AF132" s="112"/>
      <c r="AG132" s="2446"/>
    </row>
    <row r="133" spans="1:33" ht="33.950000000000003" customHeight="1" x14ac:dyDescent="0.25">
      <c r="A133" s="2670"/>
      <c r="B133" s="2593"/>
      <c r="C133" s="2596"/>
      <c r="D133" s="2578"/>
      <c r="E133" s="2599"/>
      <c r="F133" s="2578"/>
      <c r="G133" s="2578"/>
      <c r="H133" s="2578"/>
      <c r="I133" s="2623">
        <v>50</v>
      </c>
      <c r="J133" s="2623">
        <v>50</v>
      </c>
      <c r="K133" s="2626">
        <v>8</v>
      </c>
      <c r="L133" s="2626">
        <v>16</v>
      </c>
      <c r="M133" s="2577" t="s">
        <v>1573</v>
      </c>
      <c r="N133" s="3058" t="s">
        <v>2082</v>
      </c>
      <c r="O133" s="3134">
        <v>0</v>
      </c>
      <c r="P133" s="3137">
        <f>AC133</f>
        <v>1553.8655999999996</v>
      </c>
      <c r="Q133" s="3137">
        <v>0</v>
      </c>
      <c r="R133" s="3137">
        <v>0</v>
      </c>
      <c r="S133" s="3140">
        <f>SUM(O133:Q173)</f>
        <v>1553.8655999999996</v>
      </c>
      <c r="T133" s="2578" t="s">
        <v>1578</v>
      </c>
      <c r="U133" s="1870" t="s">
        <v>1171</v>
      </c>
      <c r="V133" s="1861"/>
      <c r="W133" s="132" t="s">
        <v>169</v>
      </c>
      <c r="X133" s="1898"/>
      <c r="Y133" s="1899"/>
      <c r="Z133" s="1763"/>
      <c r="AA133" s="1763"/>
      <c r="AB133" s="1763"/>
      <c r="AC133" s="1763">
        <f>SUM(AB134:AB173)</f>
        <v>1553.8655999999996</v>
      </c>
      <c r="AD133" s="1900"/>
      <c r="AE133" s="1900"/>
      <c r="AF133" s="134"/>
      <c r="AG133" s="2445" t="s">
        <v>1609</v>
      </c>
    </row>
    <row r="134" spans="1:33" ht="18" customHeight="1" x14ac:dyDescent="0.25">
      <c r="A134" s="2670"/>
      <c r="B134" s="2593"/>
      <c r="C134" s="2596"/>
      <c r="D134" s="2578"/>
      <c r="E134" s="2599"/>
      <c r="F134" s="2578"/>
      <c r="G134" s="2578"/>
      <c r="H134" s="2578"/>
      <c r="I134" s="2624"/>
      <c r="J134" s="2624"/>
      <c r="K134" s="2627"/>
      <c r="L134" s="2627"/>
      <c r="M134" s="2578"/>
      <c r="N134" s="3059"/>
      <c r="O134" s="3135"/>
      <c r="P134" s="3138"/>
      <c r="Q134" s="3138"/>
      <c r="R134" s="3138"/>
      <c r="S134" s="3141"/>
      <c r="T134" s="2578"/>
      <c r="U134" s="32"/>
      <c r="V134" s="368" t="s">
        <v>47</v>
      </c>
      <c r="W134" s="1822" t="s">
        <v>1581</v>
      </c>
      <c r="X134" s="34">
        <v>2</v>
      </c>
      <c r="Y134" s="35" t="s">
        <v>264</v>
      </c>
      <c r="Z134" s="1770">
        <v>6.2</v>
      </c>
      <c r="AA134" s="1770">
        <f t="shared" ref="AA134:AA173" si="15">+X134*Z134</f>
        <v>12.4</v>
      </c>
      <c r="AB134" s="1770">
        <f t="shared" ref="AB134:AB173" si="16">+AA134*0.12+AA134</f>
        <v>13.888</v>
      </c>
      <c r="AC134" s="237"/>
      <c r="AD134" s="1892"/>
      <c r="AE134" s="1800" t="s">
        <v>52</v>
      </c>
      <c r="AF134" s="38"/>
      <c r="AG134" s="2445"/>
    </row>
    <row r="135" spans="1:33" ht="18" customHeight="1" x14ac:dyDescent="0.25">
      <c r="A135" s="2670"/>
      <c r="B135" s="2593"/>
      <c r="C135" s="2596"/>
      <c r="D135" s="2578"/>
      <c r="E135" s="2599"/>
      <c r="F135" s="2578"/>
      <c r="G135" s="2578"/>
      <c r="H135" s="2578"/>
      <c r="I135" s="2624"/>
      <c r="J135" s="2624"/>
      <c r="K135" s="2627"/>
      <c r="L135" s="2627"/>
      <c r="M135" s="2578"/>
      <c r="N135" s="3059"/>
      <c r="O135" s="3135"/>
      <c r="P135" s="3138"/>
      <c r="Q135" s="3138"/>
      <c r="R135" s="3138"/>
      <c r="S135" s="3141"/>
      <c r="T135" s="2578"/>
      <c r="U135" s="32"/>
      <c r="V135" s="368" t="s">
        <v>47</v>
      </c>
      <c r="W135" s="1822" t="s">
        <v>1549</v>
      </c>
      <c r="X135" s="34">
        <v>100</v>
      </c>
      <c r="Y135" s="35" t="s">
        <v>1548</v>
      </c>
      <c r="Z135" s="1770">
        <v>0.11</v>
      </c>
      <c r="AA135" s="1770">
        <f t="shared" si="15"/>
        <v>11</v>
      </c>
      <c r="AB135" s="1770">
        <f t="shared" si="16"/>
        <v>12.32</v>
      </c>
      <c r="AC135" s="237"/>
      <c r="AD135" s="1892"/>
      <c r="AE135" s="1800" t="s">
        <v>52</v>
      </c>
      <c r="AF135" s="38"/>
      <c r="AG135" s="2445"/>
    </row>
    <row r="136" spans="1:33" ht="18" customHeight="1" x14ac:dyDescent="0.25">
      <c r="A136" s="2670"/>
      <c r="B136" s="2593"/>
      <c r="C136" s="2596"/>
      <c r="D136" s="2578"/>
      <c r="E136" s="2599"/>
      <c r="F136" s="2578"/>
      <c r="G136" s="2578"/>
      <c r="H136" s="2578"/>
      <c r="I136" s="2624"/>
      <c r="J136" s="2624"/>
      <c r="K136" s="2627"/>
      <c r="L136" s="2627"/>
      <c r="M136" s="2578"/>
      <c r="N136" s="3059"/>
      <c r="O136" s="3135"/>
      <c r="P136" s="3138"/>
      <c r="Q136" s="3138"/>
      <c r="R136" s="3138"/>
      <c r="S136" s="3141"/>
      <c r="T136" s="2578"/>
      <c r="U136" s="32"/>
      <c r="V136" s="368" t="s">
        <v>47</v>
      </c>
      <c r="W136" s="1822" t="s">
        <v>1584</v>
      </c>
      <c r="X136" s="34">
        <v>1</v>
      </c>
      <c r="Y136" s="35" t="s">
        <v>1548</v>
      </c>
      <c r="Z136" s="1770">
        <v>8</v>
      </c>
      <c r="AA136" s="1770">
        <f t="shared" si="15"/>
        <v>8</v>
      </c>
      <c r="AB136" s="1770">
        <f t="shared" si="16"/>
        <v>8.9600000000000009</v>
      </c>
      <c r="AC136" s="237"/>
      <c r="AD136" s="1892"/>
      <c r="AE136" s="1800" t="s">
        <v>52</v>
      </c>
      <c r="AF136" s="38"/>
      <c r="AG136" s="2445"/>
    </row>
    <row r="137" spans="1:33" ht="18" customHeight="1" x14ac:dyDescent="0.25">
      <c r="A137" s="2670"/>
      <c r="B137" s="2593"/>
      <c r="C137" s="2596"/>
      <c r="D137" s="2578"/>
      <c r="E137" s="2599"/>
      <c r="F137" s="2578"/>
      <c r="G137" s="2578"/>
      <c r="H137" s="2578"/>
      <c r="I137" s="2624"/>
      <c r="J137" s="2624"/>
      <c r="K137" s="2627"/>
      <c r="L137" s="2627"/>
      <c r="M137" s="2578"/>
      <c r="N137" s="3059"/>
      <c r="O137" s="3135"/>
      <c r="P137" s="3138"/>
      <c r="Q137" s="3138"/>
      <c r="R137" s="3138"/>
      <c r="S137" s="3141"/>
      <c r="T137" s="2578"/>
      <c r="U137" s="32"/>
      <c r="V137" s="368" t="s">
        <v>47</v>
      </c>
      <c r="W137" s="1822" t="s">
        <v>1610</v>
      </c>
      <c r="X137" s="34">
        <v>3</v>
      </c>
      <c r="Y137" s="35" t="s">
        <v>1548</v>
      </c>
      <c r="Z137" s="1770">
        <v>11.5</v>
      </c>
      <c r="AA137" s="1770">
        <f t="shared" si="15"/>
        <v>34.5</v>
      </c>
      <c r="AB137" s="1770">
        <f t="shared" si="16"/>
        <v>38.64</v>
      </c>
      <c r="AC137" s="237"/>
      <c r="AD137" s="1892"/>
      <c r="AE137" s="1800" t="s">
        <v>52</v>
      </c>
      <c r="AF137" s="38"/>
      <c r="AG137" s="2445"/>
    </row>
    <row r="138" spans="1:33" ht="18" customHeight="1" x14ac:dyDescent="0.25">
      <c r="A138" s="2670"/>
      <c r="B138" s="2593"/>
      <c r="C138" s="2596"/>
      <c r="D138" s="2578"/>
      <c r="E138" s="2599"/>
      <c r="F138" s="2578"/>
      <c r="G138" s="2578"/>
      <c r="H138" s="2578"/>
      <c r="I138" s="2624"/>
      <c r="J138" s="2624"/>
      <c r="K138" s="2627"/>
      <c r="L138" s="2627"/>
      <c r="M138" s="2578"/>
      <c r="N138" s="3059"/>
      <c r="O138" s="3135"/>
      <c r="P138" s="3138"/>
      <c r="Q138" s="3138"/>
      <c r="R138" s="3138"/>
      <c r="S138" s="3141"/>
      <c r="T138" s="2578"/>
      <c r="U138" s="32"/>
      <c r="V138" s="368" t="s">
        <v>47</v>
      </c>
      <c r="W138" s="1822" t="s">
        <v>1582</v>
      </c>
      <c r="X138" s="34">
        <v>20</v>
      </c>
      <c r="Y138" s="35" t="s">
        <v>1546</v>
      </c>
      <c r="Z138" s="1770">
        <v>1.7</v>
      </c>
      <c r="AA138" s="1770">
        <f t="shared" si="15"/>
        <v>34</v>
      </c>
      <c r="AB138" s="1770">
        <f t="shared" si="16"/>
        <v>38.08</v>
      </c>
      <c r="AC138" s="237"/>
      <c r="AD138" s="1892"/>
      <c r="AE138" s="1800" t="s">
        <v>52</v>
      </c>
      <c r="AF138" s="38"/>
      <c r="AG138" s="2445"/>
    </row>
    <row r="139" spans="1:33" ht="18" customHeight="1" x14ac:dyDescent="0.25">
      <c r="A139" s="2670"/>
      <c r="B139" s="2593"/>
      <c r="C139" s="2596"/>
      <c r="D139" s="2578"/>
      <c r="E139" s="2599"/>
      <c r="F139" s="2578"/>
      <c r="G139" s="2578"/>
      <c r="H139" s="2578"/>
      <c r="I139" s="2624"/>
      <c r="J139" s="2624"/>
      <c r="K139" s="2627"/>
      <c r="L139" s="2627"/>
      <c r="M139" s="2578"/>
      <c r="N139" s="3059"/>
      <c r="O139" s="3135"/>
      <c r="P139" s="3138"/>
      <c r="Q139" s="3138"/>
      <c r="R139" s="3138"/>
      <c r="S139" s="3141"/>
      <c r="T139" s="2578"/>
      <c r="U139" s="32"/>
      <c r="V139" s="368" t="s">
        <v>47</v>
      </c>
      <c r="W139" s="1822" t="s">
        <v>1583</v>
      </c>
      <c r="X139" s="34">
        <v>8</v>
      </c>
      <c r="Y139" s="35" t="s">
        <v>1546</v>
      </c>
      <c r="Z139" s="1770">
        <v>2.2999999999999998</v>
      </c>
      <c r="AA139" s="1770">
        <f t="shared" si="15"/>
        <v>18.399999999999999</v>
      </c>
      <c r="AB139" s="1770">
        <f t="shared" si="16"/>
        <v>20.607999999999997</v>
      </c>
      <c r="AC139" s="237"/>
      <c r="AD139" s="1892"/>
      <c r="AE139" s="1800" t="s">
        <v>52</v>
      </c>
      <c r="AF139" s="38"/>
      <c r="AG139" s="2445"/>
    </row>
    <row r="140" spans="1:33" ht="18" customHeight="1" x14ac:dyDescent="0.25">
      <c r="A140" s="2670"/>
      <c r="B140" s="2593"/>
      <c r="C140" s="2596"/>
      <c r="D140" s="2578"/>
      <c r="E140" s="2599"/>
      <c r="F140" s="2578"/>
      <c r="G140" s="2578"/>
      <c r="H140" s="2578"/>
      <c r="I140" s="2624"/>
      <c r="J140" s="2624"/>
      <c r="K140" s="2627"/>
      <c r="L140" s="2627"/>
      <c r="M140" s="2578"/>
      <c r="N140" s="3059"/>
      <c r="O140" s="3135"/>
      <c r="P140" s="3138"/>
      <c r="Q140" s="3138"/>
      <c r="R140" s="3138"/>
      <c r="S140" s="3141"/>
      <c r="T140" s="2578"/>
      <c r="U140" s="32"/>
      <c r="V140" s="368" t="s">
        <v>47</v>
      </c>
      <c r="W140" s="1822" t="s">
        <v>1611</v>
      </c>
      <c r="X140" s="34">
        <v>1</v>
      </c>
      <c r="Y140" s="35" t="s">
        <v>1548</v>
      </c>
      <c r="Z140" s="1770">
        <v>14.3</v>
      </c>
      <c r="AA140" s="1770">
        <f t="shared" si="15"/>
        <v>14.3</v>
      </c>
      <c r="AB140" s="1770">
        <f t="shared" si="16"/>
        <v>16.016000000000002</v>
      </c>
      <c r="AC140" s="237"/>
      <c r="AD140" s="1892"/>
      <c r="AE140" s="1800" t="s">
        <v>52</v>
      </c>
      <c r="AF140" s="38"/>
      <c r="AG140" s="2445"/>
    </row>
    <row r="141" spans="1:33" ht="18" customHeight="1" x14ac:dyDescent="0.25">
      <c r="A141" s="2670"/>
      <c r="B141" s="2593"/>
      <c r="C141" s="2596"/>
      <c r="D141" s="2578"/>
      <c r="E141" s="2599"/>
      <c r="F141" s="2578"/>
      <c r="G141" s="2578"/>
      <c r="H141" s="2578"/>
      <c r="I141" s="2624"/>
      <c r="J141" s="2624"/>
      <c r="K141" s="2627"/>
      <c r="L141" s="2627"/>
      <c r="M141" s="2578"/>
      <c r="N141" s="3059"/>
      <c r="O141" s="3135"/>
      <c r="P141" s="3138"/>
      <c r="Q141" s="3138"/>
      <c r="R141" s="3138"/>
      <c r="S141" s="3141"/>
      <c r="T141" s="2578"/>
      <c r="U141" s="32"/>
      <c r="V141" s="368" t="s">
        <v>47</v>
      </c>
      <c r="W141" s="1822" t="s">
        <v>1569</v>
      </c>
      <c r="X141" s="34">
        <v>1</v>
      </c>
      <c r="Y141" s="35" t="s">
        <v>1546</v>
      </c>
      <c r="Z141" s="1770">
        <v>5.0999999999999996</v>
      </c>
      <c r="AA141" s="1770">
        <f t="shared" si="15"/>
        <v>5.0999999999999996</v>
      </c>
      <c r="AB141" s="1770">
        <f t="shared" si="16"/>
        <v>5.7119999999999997</v>
      </c>
      <c r="AC141" s="237"/>
      <c r="AD141" s="1892"/>
      <c r="AE141" s="1800" t="s">
        <v>52</v>
      </c>
      <c r="AF141" s="38"/>
      <c r="AG141" s="2445"/>
    </row>
    <row r="142" spans="1:33" ht="18" customHeight="1" x14ac:dyDescent="0.25">
      <c r="A142" s="2670"/>
      <c r="B142" s="2593"/>
      <c r="C142" s="2596"/>
      <c r="D142" s="2578"/>
      <c r="E142" s="2599"/>
      <c r="F142" s="2578"/>
      <c r="G142" s="2578"/>
      <c r="H142" s="2578"/>
      <c r="I142" s="2624"/>
      <c r="J142" s="2624"/>
      <c r="K142" s="2627"/>
      <c r="L142" s="2627"/>
      <c r="M142" s="2578"/>
      <c r="N142" s="3059"/>
      <c r="O142" s="3135"/>
      <c r="P142" s="3138"/>
      <c r="Q142" s="3138"/>
      <c r="R142" s="3138"/>
      <c r="S142" s="3141"/>
      <c r="T142" s="2578"/>
      <c r="U142" s="32"/>
      <c r="V142" s="368" t="s">
        <v>47</v>
      </c>
      <c r="W142" s="1822" t="s">
        <v>1612</v>
      </c>
      <c r="X142" s="34">
        <v>1</v>
      </c>
      <c r="Y142" s="35" t="s">
        <v>264</v>
      </c>
      <c r="Z142" s="1770">
        <v>15</v>
      </c>
      <c r="AA142" s="1770">
        <f t="shared" si="15"/>
        <v>15</v>
      </c>
      <c r="AB142" s="1770">
        <f t="shared" si="16"/>
        <v>16.8</v>
      </c>
      <c r="AC142" s="237"/>
      <c r="AD142" s="1892"/>
      <c r="AE142" s="1800" t="s">
        <v>52</v>
      </c>
      <c r="AF142" s="38"/>
      <c r="AG142" s="2445"/>
    </row>
    <row r="143" spans="1:33" ht="18" customHeight="1" x14ac:dyDescent="0.25">
      <c r="A143" s="2670"/>
      <c r="B143" s="2593"/>
      <c r="C143" s="2596"/>
      <c r="D143" s="2578"/>
      <c r="E143" s="2599"/>
      <c r="F143" s="2578"/>
      <c r="G143" s="2578"/>
      <c r="H143" s="2578"/>
      <c r="I143" s="2624"/>
      <c r="J143" s="2624"/>
      <c r="K143" s="2627"/>
      <c r="L143" s="2627"/>
      <c r="M143" s="2578"/>
      <c r="N143" s="3059"/>
      <c r="O143" s="3135"/>
      <c r="P143" s="3138"/>
      <c r="Q143" s="3138"/>
      <c r="R143" s="3138"/>
      <c r="S143" s="3141"/>
      <c r="T143" s="2578"/>
      <c r="U143" s="32"/>
      <c r="V143" s="368" t="s">
        <v>47</v>
      </c>
      <c r="W143" s="1822" t="s">
        <v>1613</v>
      </c>
      <c r="X143" s="34">
        <v>2</v>
      </c>
      <c r="Y143" s="35" t="s">
        <v>264</v>
      </c>
      <c r="Z143" s="1770">
        <v>14.64</v>
      </c>
      <c r="AA143" s="1770">
        <f t="shared" si="15"/>
        <v>29.28</v>
      </c>
      <c r="AB143" s="1770">
        <f t="shared" si="16"/>
        <v>32.793599999999998</v>
      </c>
      <c r="AC143" s="237"/>
      <c r="AD143" s="1892"/>
      <c r="AE143" s="1800" t="s">
        <v>52</v>
      </c>
      <c r="AF143" s="38"/>
      <c r="AG143" s="2445"/>
    </row>
    <row r="144" spans="1:33" ht="18" customHeight="1" x14ac:dyDescent="0.25">
      <c r="A144" s="2670"/>
      <c r="B144" s="2593"/>
      <c r="C144" s="2596"/>
      <c r="D144" s="2578"/>
      <c r="E144" s="2599"/>
      <c r="F144" s="2578"/>
      <c r="G144" s="2578"/>
      <c r="H144" s="2578"/>
      <c r="I144" s="2624"/>
      <c r="J144" s="2624"/>
      <c r="K144" s="2627"/>
      <c r="L144" s="2627"/>
      <c r="M144" s="2578"/>
      <c r="N144" s="3059"/>
      <c r="O144" s="3135"/>
      <c r="P144" s="3138"/>
      <c r="Q144" s="3138"/>
      <c r="R144" s="3138"/>
      <c r="S144" s="3141"/>
      <c r="T144" s="2578"/>
      <c r="U144" s="32"/>
      <c r="V144" s="368" t="s">
        <v>47</v>
      </c>
      <c r="W144" s="1822" t="s">
        <v>1614</v>
      </c>
      <c r="X144" s="34">
        <v>3</v>
      </c>
      <c r="Y144" s="35" t="s">
        <v>1548</v>
      </c>
      <c r="Z144" s="1770">
        <v>18.5</v>
      </c>
      <c r="AA144" s="1770">
        <f t="shared" si="15"/>
        <v>55.5</v>
      </c>
      <c r="AB144" s="1770">
        <f t="shared" si="16"/>
        <v>62.16</v>
      </c>
      <c r="AC144" s="237"/>
      <c r="AD144" s="1892"/>
      <c r="AE144" s="1800" t="s">
        <v>52</v>
      </c>
      <c r="AF144" s="38"/>
      <c r="AG144" s="2445"/>
    </row>
    <row r="145" spans="1:33" ht="18" customHeight="1" x14ac:dyDescent="0.25">
      <c r="A145" s="2670"/>
      <c r="B145" s="2593"/>
      <c r="C145" s="2596"/>
      <c r="D145" s="2578"/>
      <c r="E145" s="2599"/>
      <c r="F145" s="2578"/>
      <c r="G145" s="2578"/>
      <c r="H145" s="2578"/>
      <c r="I145" s="2624"/>
      <c r="J145" s="2624"/>
      <c r="K145" s="2627"/>
      <c r="L145" s="2627"/>
      <c r="M145" s="2578"/>
      <c r="N145" s="3059"/>
      <c r="O145" s="3135"/>
      <c r="P145" s="3138"/>
      <c r="Q145" s="3138"/>
      <c r="R145" s="3138"/>
      <c r="S145" s="3141"/>
      <c r="T145" s="2578"/>
      <c r="U145" s="56"/>
      <c r="V145" s="368" t="s">
        <v>47</v>
      </c>
      <c r="W145" s="1822" t="s">
        <v>1615</v>
      </c>
      <c r="X145" s="1901">
        <v>5</v>
      </c>
      <c r="Y145" s="1902" t="s">
        <v>264</v>
      </c>
      <c r="Z145" s="1903">
        <v>3.4</v>
      </c>
      <c r="AA145" s="1770">
        <f t="shared" si="15"/>
        <v>17</v>
      </c>
      <c r="AB145" s="1770">
        <f t="shared" si="16"/>
        <v>19.04</v>
      </c>
      <c r="AC145" s="237"/>
      <c r="AD145" s="1892"/>
      <c r="AE145" s="1800" t="s">
        <v>52</v>
      </c>
      <c r="AF145" s="38"/>
      <c r="AG145" s="2445"/>
    </row>
    <row r="146" spans="1:33" ht="18" customHeight="1" x14ac:dyDescent="0.25">
      <c r="A146" s="2670"/>
      <c r="B146" s="2593"/>
      <c r="C146" s="2596"/>
      <c r="D146" s="2578"/>
      <c r="E146" s="2599"/>
      <c r="F146" s="2578"/>
      <c r="G146" s="2578"/>
      <c r="H146" s="2578"/>
      <c r="I146" s="2624"/>
      <c r="J146" s="2624"/>
      <c r="K146" s="2627"/>
      <c r="L146" s="2627"/>
      <c r="M146" s="2578"/>
      <c r="N146" s="3059"/>
      <c r="O146" s="3135"/>
      <c r="P146" s="3138"/>
      <c r="Q146" s="3138"/>
      <c r="R146" s="3138"/>
      <c r="S146" s="3141"/>
      <c r="T146" s="2578"/>
      <c r="U146" s="32"/>
      <c r="V146" s="368" t="s">
        <v>47</v>
      </c>
      <c r="W146" s="1822" t="s">
        <v>1565</v>
      </c>
      <c r="X146" s="34">
        <v>3</v>
      </c>
      <c r="Y146" s="35" t="s">
        <v>275</v>
      </c>
      <c r="Z146" s="1770">
        <v>14.9</v>
      </c>
      <c r="AA146" s="1770">
        <f t="shared" si="15"/>
        <v>44.7</v>
      </c>
      <c r="AB146" s="1770">
        <f t="shared" si="16"/>
        <v>50.064</v>
      </c>
      <c r="AC146" s="237"/>
      <c r="AD146" s="1892"/>
      <c r="AE146" s="1800" t="s">
        <v>52</v>
      </c>
      <c r="AF146" s="38"/>
      <c r="AG146" s="2445"/>
    </row>
    <row r="147" spans="1:33" ht="18" customHeight="1" x14ac:dyDescent="0.25">
      <c r="A147" s="2670"/>
      <c r="B147" s="2593"/>
      <c r="C147" s="2596"/>
      <c r="D147" s="2578"/>
      <c r="E147" s="2599"/>
      <c r="F147" s="2578"/>
      <c r="G147" s="2578"/>
      <c r="H147" s="2578"/>
      <c r="I147" s="2624"/>
      <c r="J147" s="2624"/>
      <c r="K147" s="2627"/>
      <c r="L147" s="2627"/>
      <c r="M147" s="2578"/>
      <c r="N147" s="3059"/>
      <c r="O147" s="3135"/>
      <c r="P147" s="3138"/>
      <c r="Q147" s="3138"/>
      <c r="R147" s="3138"/>
      <c r="S147" s="3141"/>
      <c r="T147" s="2578"/>
      <c r="U147" s="32"/>
      <c r="V147" s="368" t="s">
        <v>47</v>
      </c>
      <c r="W147" s="1822" t="s">
        <v>1616</v>
      </c>
      <c r="X147" s="34">
        <v>2</v>
      </c>
      <c r="Y147" s="35" t="s">
        <v>1617</v>
      </c>
      <c r="Z147" s="1770">
        <v>20</v>
      </c>
      <c r="AA147" s="1770">
        <f t="shared" si="15"/>
        <v>40</v>
      </c>
      <c r="AB147" s="1770">
        <f t="shared" si="16"/>
        <v>44.8</v>
      </c>
      <c r="AC147" s="237"/>
      <c r="AD147" s="1892"/>
      <c r="AE147" s="1800" t="s">
        <v>52</v>
      </c>
      <c r="AF147" s="38"/>
      <c r="AG147" s="2445"/>
    </row>
    <row r="148" spans="1:33" ht="18" customHeight="1" x14ac:dyDescent="0.25">
      <c r="A148" s="2670"/>
      <c r="B148" s="2593"/>
      <c r="C148" s="2596"/>
      <c r="D148" s="2578"/>
      <c r="E148" s="2599"/>
      <c r="F148" s="2578"/>
      <c r="G148" s="2578"/>
      <c r="H148" s="2578"/>
      <c r="I148" s="2624"/>
      <c r="J148" s="2624"/>
      <c r="K148" s="2627"/>
      <c r="L148" s="2627"/>
      <c r="M148" s="2578"/>
      <c r="N148" s="3059"/>
      <c r="O148" s="3135"/>
      <c r="P148" s="3138"/>
      <c r="Q148" s="3138"/>
      <c r="R148" s="3138"/>
      <c r="S148" s="3141"/>
      <c r="T148" s="2578"/>
      <c r="U148" s="32"/>
      <c r="V148" s="368" t="s">
        <v>47</v>
      </c>
      <c r="W148" s="1822" t="s">
        <v>1618</v>
      </c>
      <c r="X148" s="34">
        <v>1</v>
      </c>
      <c r="Y148" s="35" t="s">
        <v>1619</v>
      </c>
      <c r="Z148" s="1770">
        <v>33.6</v>
      </c>
      <c r="AA148" s="1770">
        <f t="shared" si="15"/>
        <v>33.6</v>
      </c>
      <c r="AB148" s="1770">
        <f t="shared" si="16"/>
        <v>37.632000000000005</v>
      </c>
      <c r="AC148" s="237"/>
      <c r="AD148" s="1892"/>
      <c r="AE148" s="1800" t="s">
        <v>52</v>
      </c>
      <c r="AF148" s="38"/>
      <c r="AG148" s="2445"/>
    </row>
    <row r="149" spans="1:33" ht="18" customHeight="1" x14ac:dyDescent="0.25">
      <c r="A149" s="2670"/>
      <c r="B149" s="2593"/>
      <c r="C149" s="2596"/>
      <c r="D149" s="2578"/>
      <c r="E149" s="2599"/>
      <c r="F149" s="2578"/>
      <c r="G149" s="2578"/>
      <c r="H149" s="2578"/>
      <c r="I149" s="2624"/>
      <c r="J149" s="2624"/>
      <c r="K149" s="2627"/>
      <c r="L149" s="2627"/>
      <c r="M149" s="2578"/>
      <c r="N149" s="3059"/>
      <c r="O149" s="3135"/>
      <c r="P149" s="3138"/>
      <c r="Q149" s="3138"/>
      <c r="R149" s="3138"/>
      <c r="S149" s="3141"/>
      <c r="T149" s="2578"/>
      <c r="U149" s="32"/>
      <c r="V149" s="368" t="s">
        <v>47</v>
      </c>
      <c r="W149" s="1822" t="s">
        <v>1620</v>
      </c>
      <c r="X149" s="34">
        <v>1</v>
      </c>
      <c r="Y149" s="35" t="s">
        <v>1621</v>
      </c>
      <c r="Z149" s="1770">
        <v>30</v>
      </c>
      <c r="AA149" s="1770">
        <f t="shared" si="15"/>
        <v>30</v>
      </c>
      <c r="AB149" s="1770">
        <f t="shared" si="16"/>
        <v>33.6</v>
      </c>
      <c r="AC149" s="237"/>
      <c r="AD149" s="1892"/>
      <c r="AE149" s="1800" t="s">
        <v>52</v>
      </c>
      <c r="AF149" s="38"/>
      <c r="AG149" s="2445"/>
    </row>
    <row r="150" spans="1:33" ht="18" customHeight="1" x14ac:dyDescent="0.25">
      <c r="A150" s="2670"/>
      <c r="B150" s="2593"/>
      <c r="C150" s="2596"/>
      <c r="D150" s="2578"/>
      <c r="E150" s="2599"/>
      <c r="F150" s="2578"/>
      <c r="G150" s="2578"/>
      <c r="H150" s="2578"/>
      <c r="I150" s="2624"/>
      <c r="J150" s="2624"/>
      <c r="K150" s="2627"/>
      <c r="L150" s="2627"/>
      <c r="M150" s="2578"/>
      <c r="N150" s="3059"/>
      <c r="O150" s="3135"/>
      <c r="P150" s="3138"/>
      <c r="Q150" s="3138"/>
      <c r="R150" s="3138"/>
      <c r="S150" s="3141"/>
      <c r="T150" s="2578"/>
      <c r="U150" s="32"/>
      <c r="V150" s="368" t="s">
        <v>47</v>
      </c>
      <c r="W150" s="1822" t="s">
        <v>1622</v>
      </c>
      <c r="X150" s="34">
        <v>1</v>
      </c>
      <c r="Y150" s="35" t="s">
        <v>1621</v>
      </c>
      <c r="Z150" s="1770">
        <v>45</v>
      </c>
      <c r="AA150" s="1770">
        <f t="shared" si="15"/>
        <v>45</v>
      </c>
      <c r="AB150" s="1770">
        <f t="shared" si="16"/>
        <v>50.4</v>
      </c>
      <c r="AC150" s="237"/>
      <c r="AD150" s="1892"/>
      <c r="AE150" s="1800" t="s">
        <v>52</v>
      </c>
      <c r="AF150" s="38"/>
      <c r="AG150" s="2445"/>
    </row>
    <row r="151" spans="1:33" ht="18" customHeight="1" x14ac:dyDescent="0.25">
      <c r="A151" s="2670"/>
      <c r="B151" s="2593"/>
      <c r="C151" s="2596"/>
      <c r="D151" s="2578"/>
      <c r="E151" s="2599"/>
      <c r="F151" s="2578"/>
      <c r="G151" s="2578"/>
      <c r="H151" s="2578"/>
      <c r="I151" s="2624"/>
      <c r="J151" s="2624"/>
      <c r="K151" s="2627"/>
      <c r="L151" s="2627"/>
      <c r="M151" s="2578"/>
      <c r="N151" s="3059"/>
      <c r="O151" s="3135"/>
      <c r="P151" s="3138"/>
      <c r="Q151" s="3138"/>
      <c r="R151" s="3138"/>
      <c r="S151" s="3141"/>
      <c r="T151" s="2578"/>
      <c r="U151" s="32"/>
      <c r="V151" s="368" t="s">
        <v>47</v>
      </c>
      <c r="W151" s="1822" t="s">
        <v>1623</v>
      </c>
      <c r="X151" s="34">
        <v>1</v>
      </c>
      <c r="Y151" s="35" t="s">
        <v>1624</v>
      </c>
      <c r="Z151" s="1770">
        <v>24</v>
      </c>
      <c r="AA151" s="1770">
        <f t="shared" si="15"/>
        <v>24</v>
      </c>
      <c r="AB151" s="1770">
        <f t="shared" si="16"/>
        <v>26.88</v>
      </c>
      <c r="AC151" s="237"/>
      <c r="AD151" s="1892"/>
      <c r="AE151" s="1800" t="s">
        <v>52</v>
      </c>
      <c r="AF151" s="38"/>
      <c r="AG151" s="2445"/>
    </row>
    <row r="152" spans="1:33" ht="18" customHeight="1" x14ac:dyDescent="0.25">
      <c r="A152" s="2671"/>
      <c r="B152" s="2593"/>
      <c r="C152" s="2596"/>
      <c r="D152" s="2578"/>
      <c r="E152" s="2599"/>
      <c r="F152" s="2578"/>
      <c r="G152" s="2578"/>
      <c r="H152" s="2578"/>
      <c r="I152" s="2624"/>
      <c r="J152" s="2624"/>
      <c r="K152" s="2627"/>
      <c r="L152" s="2627"/>
      <c r="M152" s="2578"/>
      <c r="N152" s="3059"/>
      <c r="O152" s="3135"/>
      <c r="P152" s="3138"/>
      <c r="Q152" s="3138"/>
      <c r="R152" s="3138"/>
      <c r="S152" s="3141"/>
      <c r="T152" s="2578"/>
      <c r="U152" s="32"/>
      <c r="V152" s="368" t="s">
        <v>47</v>
      </c>
      <c r="W152" s="1822" t="s">
        <v>1625</v>
      </c>
      <c r="X152" s="34">
        <v>1</v>
      </c>
      <c r="Y152" s="35" t="s">
        <v>1624</v>
      </c>
      <c r="Z152" s="1770">
        <v>24</v>
      </c>
      <c r="AA152" s="1770">
        <f t="shared" si="15"/>
        <v>24</v>
      </c>
      <c r="AB152" s="1770">
        <f t="shared" si="16"/>
        <v>26.88</v>
      </c>
      <c r="AC152" s="237"/>
      <c r="AD152" s="1892"/>
      <c r="AE152" s="1800" t="s">
        <v>52</v>
      </c>
      <c r="AF152" s="38"/>
      <c r="AG152" s="2445"/>
    </row>
    <row r="153" spans="1:33" ht="18" customHeight="1" x14ac:dyDescent="0.25">
      <c r="A153" s="2669" t="s">
        <v>140</v>
      </c>
      <c r="B153" s="2593"/>
      <c r="C153" s="2596"/>
      <c r="D153" s="2578"/>
      <c r="E153" s="2599"/>
      <c r="F153" s="2578"/>
      <c r="G153" s="2578"/>
      <c r="H153" s="2578"/>
      <c r="I153" s="2624"/>
      <c r="J153" s="2624"/>
      <c r="K153" s="2627"/>
      <c r="L153" s="2627"/>
      <c r="M153" s="2578"/>
      <c r="N153" s="3059"/>
      <c r="O153" s="3135"/>
      <c r="P153" s="3138"/>
      <c r="Q153" s="3138"/>
      <c r="R153" s="3138"/>
      <c r="S153" s="3141"/>
      <c r="T153" s="2578"/>
      <c r="U153" s="32"/>
      <c r="V153" s="368" t="s">
        <v>47</v>
      </c>
      <c r="W153" s="1822" t="s">
        <v>1626</v>
      </c>
      <c r="X153" s="34">
        <v>2</v>
      </c>
      <c r="Y153" s="35" t="s">
        <v>1627</v>
      </c>
      <c r="Z153" s="1770">
        <v>13.5</v>
      </c>
      <c r="AA153" s="1770">
        <f t="shared" si="15"/>
        <v>27</v>
      </c>
      <c r="AB153" s="1770">
        <f t="shared" si="16"/>
        <v>30.24</v>
      </c>
      <c r="AC153" s="237"/>
      <c r="AD153" s="1892"/>
      <c r="AE153" s="1800" t="s">
        <v>52</v>
      </c>
      <c r="AF153" s="38"/>
      <c r="AG153" s="2445"/>
    </row>
    <row r="154" spans="1:33" ht="18" customHeight="1" x14ac:dyDescent="0.25">
      <c r="A154" s="2670"/>
      <c r="B154" s="2593"/>
      <c r="C154" s="2596"/>
      <c r="D154" s="2578"/>
      <c r="E154" s="2599"/>
      <c r="F154" s="2578"/>
      <c r="G154" s="2578"/>
      <c r="H154" s="2578"/>
      <c r="I154" s="2624"/>
      <c r="J154" s="2624"/>
      <c r="K154" s="2627"/>
      <c r="L154" s="2627"/>
      <c r="M154" s="2578"/>
      <c r="N154" s="3059"/>
      <c r="O154" s="3135"/>
      <c r="P154" s="3138"/>
      <c r="Q154" s="3138"/>
      <c r="R154" s="3138"/>
      <c r="S154" s="3141"/>
      <c r="T154" s="2578"/>
      <c r="U154" s="32"/>
      <c r="V154" s="368" t="s">
        <v>47</v>
      </c>
      <c r="W154" s="1822" t="s">
        <v>1628</v>
      </c>
      <c r="X154" s="34">
        <v>1</v>
      </c>
      <c r="Y154" s="35" t="s">
        <v>1629</v>
      </c>
      <c r="Z154" s="1770">
        <v>40</v>
      </c>
      <c r="AA154" s="1770">
        <f t="shared" si="15"/>
        <v>40</v>
      </c>
      <c r="AB154" s="1770">
        <f t="shared" si="16"/>
        <v>44.8</v>
      </c>
      <c r="AC154" s="237"/>
      <c r="AD154" s="1892"/>
      <c r="AE154" s="1800" t="s">
        <v>52</v>
      </c>
      <c r="AF154" s="38"/>
      <c r="AG154" s="2445"/>
    </row>
    <row r="155" spans="1:33" ht="18" customHeight="1" x14ac:dyDescent="0.25">
      <c r="A155" s="2670"/>
      <c r="B155" s="2593"/>
      <c r="C155" s="2596"/>
      <c r="D155" s="2578"/>
      <c r="E155" s="2599"/>
      <c r="F155" s="2578"/>
      <c r="G155" s="2578"/>
      <c r="H155" s="2578"/>
      <c r="I155" s="2624"/>
      <c r="J155" s="2624"/>
      <c r="K155" s="2627"/>
      <c r="L155" s="2627"/>
      <c r="M155" s="2578"/>
      <c r="N155" s="3059"/>
      <c r="O155" s="3135"/>
      <c r="P155" s="3138"/>
      <c r="Q155" s="3138"/>
      <c r="R155" s="3138"/>
      <c r="S155" s="3141"/>
      <c r="T155" s="2578"/>
      <c r="U155" s="32"/>
      <c r="V155" s="368" t="s">
        <v>47</v>
      </c>
      <c r="W155" s="1822" t="s">
        <v>1630</v>
      </c>
      <c r="X155" s="34">
        <v>1</v>
      </c>
      <c r="Y155" s="35" t="s">
        <v>1617</v>
      </c>
      <c r="Z155" s="1770">
        <v>20</v>
      </c>
      <c r="AA155" s="1770">
        <f t="shared" si="15"/>
        <v>20</v>
      </c>
      <c r="AB155" s="1770">
        <f t="shared" si="16"/>
        <v>22.4</v>
      </c>
      <c r="AC155" s="237"/>
      <c r="AD155" s="1892"/>
      <c r="AE155" s="1800" t="s">
        <v>52</v>
      </c>
      <c r="AF155" s="38"/>
      <c r="AG155" s="2445"/>
    </row>
    <row r="156" spans="1:33" ht="18" customHeight="1" x14ac:dyDescent="0.25">
      <c r="A156" s="2670"/>
      <c r="B156" s="2593"/>
      <c r="C156" s="2596"/>
      <c r="D156" s="2578"/>
      <c r="E156" s="2599"/>
      <c r="F156" s="2578"/>
      <c r="G156" s="2578"/>
      <c r="H156" s="2578"/>
      <c r="I156" s="2624"/>
      <c r="J156" s="2624"/>
      <c r="K156" s="2627"/>
      <c r="L156" s="2627"/>
      <c r="M156" s="2578"/>
      <c r="N156" s="3059"/>
      <c r="O156" s="3135"/>
      <c r="P156" s="3138"/>
      <c r="Q156" s="3138"/>
      <c r="R156" s="3138"/>
      <c r="S156" s="3141"/>
      <c r="T156" s="2578"/>
      <c r="U156" s="32"/>
      <c r="V156" s="368" t="s">
        <v>47</v>
      </c>
      <c r="W156" s="1822" t="s">
        <v>1631</v>
      </c>
      <c r="X156" s="34">
        <v>1</v>
      </c>
      <c r="Y156" s="35" t="s">
        <v>1632</v>
      </c>
      <c r="Z156" s="1770">
        <v>20</v>
      </c>
      <c r="AA156" s="1770">
        <f t="shared" si="15"/>
        <v>20</v>
      </c>
      <c r="AB156" s="1770">
        <f t="shared" si="16"/>
        <v>22.4</v>
      </c>
      <c r="AC156" s="237"/>
      <c r="AD156" s="1892"/>
      <c r="AE156" s="1800" t="s">
        <v>52</v>
      </c>
      <c r="AF156" s="38"/>
      <c r="AG156" s="2445"/>
    </row>
    <row r="157" spans="1:33" ht="18" customHeight="1" x14ac:dyDescent="0.25">
      <c r="A157" s="2670"/>
      <c r="B157" s="2593"/>
      <c r="C157" s="2596"/>
      <c r="D157" s="2578"/>
      <c r="E157" s="2599"/>
      <c r="F157" s="2578"/>
      <c r="G157" s="2578"/>
      <c r="H157" s="2578"/>
      <c r="I157" s="2624"/>
      <c r="J157" s="2624"/>
      <c r="K157" s="2627"/>
      <c r="L157" s="2627"/>
      <c r="M157" s="2578"/>
      <c r="N157" s="3059"/>
      <c r="O157" s="3135"/>
      <c r="P157" s="3138"/>
      <c r="Q157" s="3138"/>
      <c r="R157" s="3138"/>
      <c r="S157" s="3141"/>
      <c r="T157" s="2578"/>
      <c r="U157" s="32"/>
      <c r="V157" s="368" t="s">
        <v>47</v>
      </c>
      <c r="W157" s="1822" t="s">
        <v>1633</v>
      </c>
      <c r="X157" s="34">
        <v>1</v>
      </c>
      <c r="Y157" s="35" t="s">
        <v>1634</v>
      </c>
      <c r="Z157" s="1770">
        <v>35</v>
      </c>
      <c r="AA157" s="1770">
        <f t="shared" si="15"/>
        <v>35</v>
      </c>
      <c r="AB157" s="1770">
        <f t="shared" si="16"/>
        <v>39.200000000000003</v>
      </c>
      <c r="AC157" s="237"/>
      <c r="AD157" s="1892"/>
      <c r="AE157" s="1800" t="s">
        <v>52</v>
      </c>
      <c r="AF157" s="38"/>
      <c r="AG157" s="2445"/>
    </row>
    <row r="158" spans="1:33" ht="18" customHeight="1" x14ac:dyDescent="0.25">
      <c r="A158" s="2670"/>
      <c r="B158" s="2593"/>
      <c r="C158" s="2596"/>
      <c r="D158" s="2578"/>
      <c r="E158" s="2599"/>
      <c r="F158" s="2578"/>
      <c r="G158" s="2578"/>
      <c r="H158" s="2578"/>
      <c r="I158" s="2624"/>
      <c r="J158" s="2624"/>
      <c r="K158" s="2627"/>
      <c r="L158" s="2627"/>
      <c r="M158" s="2578"/>
      <c r="N158" s="3059"/>
      <c r="O158" s="3135"/>
      <c r="P158" s="3138"/>
      <c r="Q158" s="3138"/>
      <c r="R158" s="3138"/>
      <c r="S158" s="3141"/>
      <c r="T158" s="2578"/>
      <c r="U158" s="32"/>
      <c r="V158" s="368" t="s">
        <v>47</v>
      </c>
      <c r="W158" s="1822" t="s">
        <v>1635</v>
      </c>
      <c r="X158" s="34">
        <v>2</v>
      </c>
      <c r="Y158" s="35" t="s">
        <v>1636</v>
      </c>
      <c r="Z158" s="1770">
        <v>25</v>
      </c>
      <c r="AA158" s="1770">
        <f t="shared" si="15"/>
        <v>50</v>
      </c>
      <c r="AB158" s="1770">
        <f t="shared" si="16"/>
        <v>56</v>
      </c>
      <c r="AC158" s="237"/>
      <c r="AD158" s="1892"/>
      <c r="AE158" s="1800" t="s">
        <v>52</v>
      </c>
      <c r="AF158" s="38"/>
      <c r="AG158" s="2445"/>
    </row>
    <row r="159" spans="1:33" ht="18" customHeight="1" x14ac:dyDescent="0.25">
      <c r="A159" s="2670"/>
      <c r="B159" s="2593"/>
      <c r="C159" s="2596"/>
      <c r="D159" s="2578"/>
      <c r="E159" s="2599"/>
      <c r="F159" s="2578"/>
      <c r="G159" s="2578"/>
      <c r="H159" s="2578"/>
      <c r="I159" s="2624"/>
      <c r="J159" s="2624"/>
      <c r="K159" s="2627"/>
      <c r="L159" s="2627"/>
      <c r="M159" s="2578"/>
      <c r="N159" s="3059"/>
      <c r="O159" s="3135"/>
      <c r="P159" s="3138"/>
      <c r="Q159" s="3138"/>
      <c r="R159" s="3138"/>
      <c r="S159" s="3141"/>
      <c r="T159" s="2578"/>
      <c r="U159" s="32"/>
      <c r="V159" s="368" t="s">
        <v>47</v>
      </c>
      <c r="W159" s="1822" t="s">
        <v>1637</v>
      </c>
      <c r="X159" s="34">
        <v>1</v>
      </c>
      <c r="Y159" s="35" t="s">
        <v>1638</v>
      </c>
      <c r="Z159" s="1770">
        <v>63</v>
      </c>
      <c r="AA159" s="1770">
        <f t="shared" si="15"/>
        <v>63</v>
      </c>
      <c r="AB159" s="1770">
        <f t="shared" si="16"/>
        <v>70.56</v>
      </c>
      <c r="AC159" s="237"/>
      <c r="AD159" s="1892"/>
      <c r="AE159" s="1800" t="s">
        <v>52</v>
      </c>
      <c r="AF159" s="38"/>
      <c r="AG159" s="2445"/>
    </row>
    <row r="160" spans="1:33" ht="18" customHeight="1" x14ac:dyDescent="0.25">
      <c r="A160" s="2670"/>
      <c r="B160" s="2593"/>
      <c r="C160" s="2596"/>
      <c r="D160" s="2578"/>
      <c r="E160" s="2599"/>
      <c r="F160" s="2578"/>
      <c r="G160" s="2578"/>
      <c r="H160" s="2578"/>
      <c r="I160" s="2624"/>
      <c r="J160" s="2624"/>
      <c r="K160" s="2627"/>
      <c r="L160" s="2627"/>
      <c r="M160" s="2578"/>
      <c r="N160" s="3059"/>
      <c r="O160" s="3135"/>
      <c r="P160" s="3138"/>
      <c r="Q160" s="3138"/>
      <c r="R160" s="3138"/>
      <c r="S160" s="3141"/>
      <c r="T160" s="2578"/>
      <c r="U160" s="32"/>
      <c r="V160" s="368" t="s">
        <v>47</v>
      </c>
      <c r="W160" s="1822" t="s">
        <v>1639</v>
      </c>
      <c r="X160" s="34">
        <v>1</v>
      </c>
      <c r="Y160" s="35" t="s">
        <v>1640</v>
      </c>
      <c r="Z160" s="1770">
        <v>16</v>
      </c>
      <c r="AA160" s="1770">
        <f t="shared" si="15"/>
        <v>16</v>
      </c>
      <c r="AB160" s="1770">
        <f t="shared" si="16"/>
        <v>17.920000000000002</v>
      </c>
      <c r="AC160" s="237"/>
      <c r="AD160" s="1892"/>
      <c r="AE160" s="1800" t="s">
        <v>52</v>
      </c>
      <c r="AF160" s="38"/>
      <c r="AG160" s="2445"/>
    </row>
    <row r="161" spans="1:33" ht="18" customHeight="1" x14ac:dyDescent="0.25">
      <c r="A161" s="2670"/>
      <c r="B161" s="2593"/>
      <c r="C161" s="2596"/>
      <c r="D161" s="2578"/>
      <c r="E161" s="2599"/>
      <c r="F161" s="2578"/>
      <c r="G161" s="2578"/>
      <c r="H161" s="2578"/>
      <c r="I161" s="2624"/>
      <c r="J161" s="2624"/>
      <c r="K161" s="2627"/>
      <c r="L161" s="2627"/>
      <c r="M161" s="2578"/>
      <c r="N161" s="3059"/>
      <c r="O161" s="3135"/>
      <c r="P161" s="3138"/>
      <c r="Q161" s="3138"/>
      <c r="R161" s="3138"/>
      <c r="S161" s="3141"/>
      <c r="T161" s="2578"/>
      <c r="U161" s="32"/>
      <c r="V161" s="368" t="s">
        <v>47</v>
      </c>
      <c r="W161" s="1822" t="s">
        <v>1641</v>
      </c>
      <c r="X161" s="34">
        <v>1</v>
      </c>
      <c r="Y161" s="35" t="s">
        <v>1642</v>
      </c>
      <c r="Z161" s="1770">
        <v>32</v>
      </c>
      <c r="AA161" s="1770">
        <f t="shared" si="15"/>
        <v>32</v>
      </c>
      <c r="AB161" s="1770">
        <f t="shared" si="16"/>
        <v>35.840000000000003</v>
      </c>
      <c r="AC161" s="237"/>
      <c r="AD161" s="1892"/>
      <c r="AE161" s="1800" t="s">
        <v>52</v>
      </c>
      <c r="AF161" s="38"/>
      <c r="AG161" s="2445"/>
    </row>
    <row r="162" spans="1:33" ht="18" customHeight="1" x14ac:dyDescent="0.25">
      <c r="A162" s="2670"/>
      <c r="B162" s="2593"/>
      <c r="C162" s="2596"/>
      <c r="D162" s="2578"/>
      <c r="E162" s="2599"/>
      <c r="F162" s="2578"/>
      <c r="G162" s="2578"/>
      <c r="H162" s="2578"/>
      <c r="I162" s="2624"/>
      <c r="J162" s="2624"/>
      <c r="K162" s="2627"/>
      <c r="L162" s="2627"/>
      <c r="M162" s="2578"/>
      <c r="N162" s="3059"/>
      <c r="O162" s="3135"/>
      <c r="P162" s="3138"/>
      <c r="Q162" s="3138"/>
      <c r="R162" s="3138"/>
      <c r="S162" s="3141"/>
      <c r="T162" s="2578"/>
      <c r="U162" s="32"/>
      <c r="V162" s="368" t="s">
        <v>47</v>
      </c>
      <c r="W162" s="1822" t="s">
        <v>1643</v>
      </c>
      <c r="X162" s="34">
        <v>1</v>
      </c>
      <c r="Y162" s="35" t="s">
        <v>1617</v>
      </c>
      <c r="Z162" s="1770">
        <v>25</v>
      </c>
      <c r="AA162" s="1770">
        <f t="shared" si="15"/>
        <v>25</v>
      </c>
      <c r="AB162" s="1770">
        <f t="shared" si="16"/>
        <v>28</v>
      </c>
      <c r="AC162" s="237"/>
      <c r="AD162" s="1892"/>
      <c r="AE162" s="1800" t="s">
        <v>52</v>
      </c>
      <c r="AF162" s="38"/>
      <c r="AG162" s="2445"/>
    </row>
    <row r="163" spans="1:33" ht="18" customHeight="1" x14ac:dyDescent="0.25">
      <c r="A163" s="2670"/>
      <c r="B163" s="2593"/>
      <c r="C163" s="2596"/>
      <c r="D163" s="2578"/>
      <c r="E163" s="2599"/>
      <c r="F163" s="2578"/>
      <c r="G163" s="2578"/>
      <c r="H163" s="2578"/>
      <c r="I163" s="2624"/>
      <c r="J163" s="2624"/>
      <c r="K163" s="2627"/>
      <c r="L163" s="2627"/>
      <c r="M163" s="2578"/>
      <c r="N163" s="3059"/>
      <c r="O163" s="3135"/>
      <c r="P163" s="3138"/>
      <c r="Q163" s="3138"/>
      <c r="R163" s="3138"/>
      <c r="S163" s="3141"/>
      <c r="T163" s="2578"/>
      <c r="U163" s="32"/>
      <c r="V163" s="368" t="s">
        <v>47</v>
      </c>
      <c r="W163" s="1822" t="s">
        <v>1644</v>
      </c>
      <c r="X163" s="34">
        <v>2</v>
      </c>
      <c r="Y163" s="35" t="s">
        <v>1645</v>
      </c>
      <c r="Z163" s="1770">
        <v>15</v>
      </c>
      <c r="AA163" s="1770">
        <f t="shared" si="15"/>
        <v>30</v>
      </c>
      <c r="AB163" s="1770">
        <f t="shared" si="16"/>
        <v>33.6</v>
      </c>
      <c r="AC163" s="237"/>
      <c r="AD163" s="1892"/>
      <c r="AE163" s="1800" t="s">
        <v>52</v>
      </c>
      <c r="AF163" s="38"/>
      <c r="AG163" s="2445"/>
    </row>
    <row r="164" spans="1:33" ht="18" customHeight="1" x14ac:dyDescent="0.25">
      <c r="A164" s="2670"/>
      <c r="B164" s="2593"/>
      <c r="C164" s="2596"/>
      <c r="D164" s="2578"/>
      <c r="E164" s="2599"/>
      <c r="F164" s="2578"/>
      <c r="G164" s="2578"/>
      <c r="H164" s="2578"/>
      <c r="I164" s="2624"/>
      <c r="J164" s="2624"/>
      <c r="K164" s="2627"/>
      <c r="L164" s="2627"/>
      <c r="M164" s="2578"/>
      <c r="N164" s="3059"/>
      <c r="O164" s="3135"/>
      <c r="P164" s="3138"/>
      <c r="Q164" s="3138"/>
      <c r="R164" s="3138"/>
      <c r="S164" s="3141"/>
      <c r="T164" s="2578"/>
      <c r="U164" s="32"/>
      <c r="V164" s="368" t="s">
        <v>47</v>
      </c>
      <c r="W164" s="1822" t="s">
        <v>1646</v>
      </c>
      <c r="X164" s="34">
        <v>1</v>
      </c>
      <c r="Y164" s="35" t="s">
        <v>1647</v>
      </c>
      <c r="Z164" s="1770">
        <v>74</v>
      </c>
      <c r="AA164" s="1770">
        <f t="shared" si="15"/>
        <v>74</v>
      </c>
      <c r="AB164" s="1770">
        <f t="shared" si="16"/>
        <v>82.88</v>
      </c>
      <c r="AC164" s="237"/>
      <c r="AD164" s="1892"/>
      <c r="AE164" s="1800" t="s">
        <v>52</v>
      </c>
      <c r="AF164" s="38"/>
      <c r="AG164" s="2445"/>
    </row>
    <row r="165" spans="1:33" ht="18" customHeight="1" x14ac:dyDescent="0.25">
      <c r="A165" s="2670"/>
      <c r="B165" s="2593"/>
      <c r="C165" s="2596"/>
      <c r="D165" s="2578"/>
      <c r="E165" s="2599"/>
      <c r="F165" s="2578"/>
      <c r="G165" s="2578"/>
      <c r="H165" s="2578"/>
      <c r="I165" s="2624"/>
      <c r="J165" s="2624"/>
      <c r="K165" s="2627"/>
      <c r="L165" s="2627"/>
      <c r="M165" s="2578"/>
      <c r="N165" s="3059"/>
      <c r="O165" s="3135"/>
      <c r="P165" s="3138"/>
      <c r="Q165" s="3138"/>
      <c r="R165" s="3138"/>
      <c r="S165" s="3141"/>
      <c r="T165" s="2578"/>
      <c r="U165" s="32"/>
      <c r="V165" s="368" t="s">
        <v>47</v>
      </c>
      <c r="W165" s="1822" t="s">
        <v>1648</v>
      </c>
      <c r="X165" s="34">
        <v>1</v>
      </c>
      <c r="Y165" s="35" t="s">
        <v>1617</v>
      </c>
      <c r="Z165" s="1770">
        <v>25</v>
      </c>
      <c r="AA165" s="1770">
        <f t="shared" si="15"/>
        <v>25</v>
      </c>
      <c r="AB165" s="1770">
        <f t="shared" si="16"/>
        <v>28</v>
      </c>
      <c r="AC165" s="237"/>
      <c r="AD165" s="1892"/>
      <c r="AE165" s="1800" t="s">
        <v>52</v>
      </c>
      <c r="AF165" s="38"/>
      <c r="AG165" s="2445"/>
    </row>
    <row r="166" spans="1:33" ht="18" customHeight="1" x14ac:dyDescent="0.25">
      <c r="A166" s="2670"/>
      <c r="B166" s="2593"/>
      <c r="C166" s="2596"/>
      <c r="D166" s="2578"/>
      <c r="E166" s="2599"/>
      <c r="F166" s="2578"/>
      <c r="G166" s="2578"/>
      <c r="H166" s="2578"/>
      <c r="I166" s="2624"/>
      <c r="J166" s="2624"/>
      <c r="K166" s="2627"/>
      <c r="L166" s="2627"/>
      <c r="M166" s="2578"/>
      <c r="N166" s="3059"/>
      <c r="O166" s="3135"/>
      <c r="P166" s="3138"/>
      <c r="Q166" s="3138"/>
      <c r="R166" s="3138"/>
      <c r="S166" s="3141"/>
      <c r="T166" s="2578"/>
      <c r="U166" s="32"/>
      <c r="V166" s="368" t="s">
        <v>47</v>
      </c>
      <c r="W166" s="1822" t="s">
        <v>1649</v>
      </c>
      <c r="X166" s="34">
        <v>4</v>
      </c>
      <c r="Y166" s="35" t="s">
        <v>264</v>
      </c>
      <c r="Z166" s="1770">
        <v>25.5</v>
      </c>
      <c r="AA166" s="1770">
        <f t="shared" si="15"/>
        <v>102</v>
      </c>
      <c r="AB166" s="1770">
        <f t="shared" si="16"/>
        <v>114.24</v>
      </c>
      <c r="AC166" s="237"/>
      <c r="AD166" s="1892"/>
      <c r="AE166" s="1800" t="s">
        <v>52</v>
      </c>
      <c r="AF166" s="38"/>
      <c r="AG166" s="2445"/>
    </row>
    <row r="167" spans="1:33" ht="18" customHeight="1" x14ac:dyDescent="0.25">
      <c r="A167" s="2670"/>
      <c r="B167" s="2593"/>
      <c r="C167" s="2596"/>
      <c r="D167" s="2578"/>
      <c r="E167" s="2599"/>
      <c r="F167" s="2578"/>
      <c r="G167" s="2578"/>
      <c r="H167" s="2578"/>
      <c r="I167" s="2624"/>
      <c r="J167" s="2624"/>
      <c r="K167" s="2627"/>
      <c r="L167" s="2627"/>
      <c r="M167" s="2578"/>
      <c r="N167" s="3059"/>
      <c r="O167" s="3135"/>
      <c r="P167" s="3138"/>
      <c r="Q167" s="3138"/>
      <c r="R167" s="3138"/>
      <c r="S167" s="3141"/>
      <c r="T167" s="2578"/>
      <c r="U167" s="32"/>
      <c r="V167" s="368" t="s">
        <v>47</v>
      </c>
      <c r="W167" s="1822" t="s">
        <v>1650</v>
      </c>
      <c r="X167" s="1904">
        <v>2</v>
      </c>
      <c r="Y167" s="35" t="s">
        <v>1651</v>
      </c>
      <c r="Z167" s="1770">
        <v>17</v>
      </c>
      <c r="AA167" s="1770">
        <f t="shared" si="15"/>
        <v>34</v>
      </c>
      <c r="AB167" s="1770">
        <f t="shared" si="16"/>
        <v>38.08</v>
      </c>
      <c r="AC167" s="237"/>
      <c r="AD167" s="1892"/>
      <c r="AE167" s="1800" t="s">
        <v>52</v>
      </c>
      <c r="AF167" s="38"/>
      <c r="AG167" s="2445"/>
    </row>
    <row r="168" spans="1:33" ht="18" customHeight="1" x14ac:dyDescent="0.25">
      <c r="A168" s="2670"/>
      <c r="B168" s="2593"/>
      <c r="C168" s="2596"/>
      <c r="D168" s="2578"/>
      <c r="E168" s="2599"/>
      <c r="F168" s="2578"/>
      <c r="G168" s="2578"/>
      <c r="H168" s="2578"/>
      <c r="I168" s="2624"/>
      <c r="J168" s="2624"/>
      <c r="K168" s="2627"/>
      <c r="L168" s="2627"/>
      <c r="M168" s="2578"/>
      <c r="N168" s="3059"/>
      <c r="O168" s="3135"/>
      <c r="P168" s="3138"/>
      <c r="Q168" s="3138"/>
      <c r="R168" s="3138"/>
      <c r="S168" s="3141"/>
      <c r="T168" s="2578"/>
      <c r="U168" s="32"/>
      <c r="V168" s="368" t="s">
        <v>47</v>
      </c>
      <c r="W168" s="1822" t="s">
        <v>1652</v>
      </c>
      <c r="X168" s="34">
        <v>2</v>
      </c>
      <c r="Y168" s="35" t="s">
        <v>1651</v>
      </c>
      <c r="Z168" s="1770">
        <v>16</v>
      </c>
      <c r="AA168" s="1770">
        <f t="shared" si="15"/>
        <v>32</v>
      </c>
      <c r="AB168" s="1770">
        <f t="shared" si="16"/>
        <v>35.840000000000003</v>
      </c>
      <c r="AC168" s="237"/>
      <c r="AD168" s="1892"/>
      <c r="AE168" s="1800" t="s">
        <v>52</v>
      </c>
      <c r="AF168" s="38"/>
      <c r="AG168" s="2445"/>
    </row>
    <row r="169" spans="1:33" ht="18" customHeight="1" x14ac:dyDescent="0.25">
      <c r="A169" s="2670"/>
      <c r="B169" s="2593"/>
      <c r="C169" s="2596"/>
      <c r="D169" s="2578"/>
      <c r="E169" s="2599"/>
      <c r="F169" s="2578"/>
      <c r="G169" s="2578"/>
      <c r="H169" s="2578"/>
      <c r="I169" s="2624"/>
      <c r="J169" s="2624"/>
      <c r="K169" s="2627"/>
      <c r="L169" s="2627"/>
      <c r="M169" s="2578"/>
      <c r="N169" s="3059"/>
      <c r="O169" s="3135"/>
      <c r="P169" s="3138"/>
      <c r="Q169" s="3138"/>
      <c r="R169" s="3138"/>
      <c r="S169" s="3141"/>
      <c r="T169" s="2578"/>
      <c r="U169" s="32"/>
      <c r="V169" s="368" t="s">
        <v>47</v>
      </c>
      <c r="W169" s="1822" t="s">
        <v>1653</v>
      </c>
      <c r="X169" s="34">
        <v>2</v>
      </c>
      <c r="Y169" s="35" t="s">
        <v>1651</v>
      </c>
      <c r="Z169" s="1770">
        <v>19.5</v>
      </c>
      <c r="AA169" s="1770">
        <f t="shared" si="15"/>
        <v>39</v>
      </c>
      <c r="AB169" s="1770">
        <f t="shared" si="16"/>
        <v>43.68</v>
      </c>
      <c r="AC169" s="237"/>
      <c r="AD169" s="1892"/>
      <c r="AE169" s="1800" t="s">
        <v>52</v>
      </c>
      <c r="AF169" s="38"/>
      <c r="AG169" s="2445"/>
    </row>
    <row r="170" spans="1:33" ht="18" customHeight="1" x14ac:dyDescent="0.25">
      <c r="A170" s="2670"/>
      <c r="B170" s="2593"/>
      <c r="C170" s="2596"/>
      <c r="D170" s="2578"/>
      <c r="E170" s="2599"/>
      <c r="F170" s="2578"/>
      <c r="G170" s="2578"/>
      <c r="H170" s="2578"/>
      <c r="I170" s="2624"/>
      <c r="J170" s="2624"/>
      <c r="K170" s="2627"/>
      <c r="L170" s="2627"/>
      <c r="M170" s="2578"/>
      <c r="N170" s="3059"/>
      <c r="O170" s="3135"/>
      <c r="P170" s="3138"/>
      <c r="Q170" s="3138"/>
      <c r="R170" s="3138"/>
      <c r="S170" s="3141"/>
      <c r="T170" s="2578"/>
      <c r="U170" s="32"/>
      <c r="V170" s="368" t="s">
        <v>47</v>
      </c>
      <c r="W170" s="1822" t="s">
        <v>1654</v>
      </c>
      <c r="X170" s="34">
        <v>2</v>
      </c>
      <c r="Y170" s="35" t="s">
        <v>1655</v>
      </c>
      <c r="Z170" s="1770">
        <v>9</v>
      </c>
      <c r="AA170" s="1770">
        <f t="shared" si="15"/>
        <v>18</v>
      </c>
      <c r="AB170" s="1770">
        <f t="shared" si="16"/>
        <v>20.16</v>
      </c>
      <c r="AC170" s="237"/>
      <c r="AD170" s="1892"/>
      <c r="AE170" s="1800" t="s">
        <v>52</v>
      </c>
      <c r="AF170" s="38"/>
      <c r="AG170" s="2445"/>
    </row>
    <row r="171" spans="1:33" ht="18" customHeight="1" x14ac:dyDescent="0.25">
      <c r="A171" s="2670"/>
      <c r="B171" s="2593"/>
      <c r="C171" s="2596"/>
      <c r="D171" s="2578"/>
      <c r="E171" s="2599"/>
      <c r="F171" s="2578"/>
      <c r="G171" s="2578"/>
      <c r="H171" s="2578"/>
      <c r="I171" s="2624"/>
      <c r="J171" s="2624"/>
      <c r="K171" s="2627"/>
      <c r="L171" s="2627"/>
      <c r="M171" s="2578"/>
      <c r="N171" s="3059"/>
      <c r="O171" s="3135"/>
      <c r="P171" s="3138"/>
      <c r="Q171" s="3138"/>
      <c r="R171" s="3138"/>
      <c r="S171" s="3141"/>
      <c r="T171" s="2578"/>
      <c r="U171" s="32"/>
      <c r="V171" s="368" t="s">
        <v>47</v>
      </c>
      <c r="W171" s="1822" t="s">
        <v>1656</v>
      </c>
      <c r="X171" s="34">
        <v>2</v>
      </c>
      <c r="Y171" s="35" t="s">
        <v>1657</v>
      </c>
      <c r="Z171" s="1770">
        <v>25.5</v>
      </c>
      <c r="AA171" s="1770">
        <f t="shared" si="15"/>
        <v>51</v>
      </c>
      <c r="AB171" s="1770">
        <f t="shared" si="16"/>
        <v>57.12</v>
      </c>
      <c r="AC171" s="237"/>
      <c r="AD171" s="1892"/>
      <c r="AE171" s="1800" t="s">
        <v>52</v>
      </c>
      <c r="AF171" s="38"/>
      <c r="AG171" s="2445"/>
    </row>
    <row r="172" spans="1:33" ht="18" customHeight="1" x14ac:dyDescent="0.25">
      <c r="A172" s="2670"/>
      <c r="B172" s="2593"/>
      <c r="C172" s="2596"/>
      <c r="D172" s="2578"/>
      <c r="E172" s="2599"/>
      <c r="F172" s="2578"/>
      <c r="G172" s="2578"/>
      <c r="H172" s="2578"/>
      <c r="I172" s="2624"/>
      <c r="J172" s="2624"/>
      <c r="K172" s="2627"/>
      <c r="L172" s="2627"/>
      <c r="M172" s="2578"/>
      <c r="N172" s="3059"/>
      <c r="O172" s="3135"/>
      <c r="P172" s="3138"/>
      <c r="Q172" s="3138"/>
      <c r="R172" s="3138"/>
      <c r="S172" s="3141"/>
      <c r="T172" s="2578"/>
      <c r="U172" s="32"/>
      <c r="V172" s="368" t="s">
        <v>47</v>
      </c>
      <c r="W172" s="1822" t="s">
        <v>1658</v>
      </c>
      <c r="X172" s="34">
        <v>6</v>
      </c>
      <c r="Y172" s="35" t="s">
        <v>1659</v>
      </c>
      <c r="Z172" s="1770">
        <v>21.1</v>
      </c>
      <c r="AA172" s="1770">
        <f t="shared" si="15"/>
        <v>126.60000000000001</v>
      </c>
      <c r="AB172" s="1770">
        <f t="shared" si="16"/>
        <v>141.792</v>
      </c>
      <c r="AC172" s="237"/>
      <c r="AD172" s="1892"/>
      <c r="AE172" s="1800" t="s">
        <v>52</v>
      </c>
      <c r="AF172" s="38"/>
      <c r="AG172" s="2445"/>
    </row>
    <row r="173" spans="1:33" ht="18" customHeight="1" x14ac:dyDescent="0.25">
      <c r="A173" s="2670"/>
      <c r="B173" s="2593"/>
      <c r="C173" s="2596"/>
      <c r="D173" s="2578"/>
      <c r="E173" s="2599"/>
      <c r="F173" s="2578"/>
      <c r="G173" s="2578"/>
      <c r="H173" s="2578"/>
      <c r="I173" s="2625"/>
      <c r="J173" s="2625"/>
      <c r="K173" s="2628"/>
      <c r="L173" s="2628"/>
      <c r="M173" s="2614"/>
      <c r="N173" s="3060"/>
      <c r="O173" s="3136"/>
      <c r="P173" s="3139"/>
      <c r="Q173" s="3139"/>
      <c r="R173" s="3139"/>
      <c r="S173" s="3142"/>
      <c r="T173" s="2614"/>
      <c r="U173" s="293"/>
      <c r="V173" s="1772" t="s">
        <v>47</v>
      </c>
      <c r="W173" s="1876" t="s">
        <v>1660</v>
      </c>
      <c r="X173" s="107">
        <v>1</v>
      </c>
      <c r="Y173" s="111" t="s">
        <v>1661</v>
      </c>
      <c r="Z173" s="1814">
        <v>32</v>
      </c>
      <c r="AA173" s="1814">
        <f t="shared" si="15"/>
        <v>32</v>
      </c>
      <c r="AB173" s="1814">
        <f t="shared" si="16"/>
        <v>35.840000000000003</v>
      </c>
      <c r="AC173" s="242"/>
      <c r="AD173" s="1897"/>
      <c r="AE173" s="1810" t="s">
        <v>52</v>
      </c>
      <c r="AF173" s="112"/>
      <c r="AG173" s="2446"/>
    </row>
    <row r="174" spans="1:33" ht="28.5" customHeight="1" x14ac:dyDescent="0.25">
      <c r="A174" s="2670"/>
      <c r="B174" s="2593"/>
      <c r="C174" s="2596"/>
      <c r="D174" s="2578"/>
      <c r="E174" s="2599"/>
      <c r="F174" s="2578"/>
      <c r="G174" s="2578"/>
      <c r="H174" s="2578"/>
      <c r="I174" s="3128">
        <v>1</v>
      </c>
      <c r="J174" s="2580">
        <v>1</v>
      </c>
      <c r="K174" s="2583">
        <v>8</v>
      </c>
      <c r="L174" s="2583">
        <v>16</v>
      </c>
      <c r="M174" s="2577" t="s">
        <v>1662</v>
      </c>
      <c r="N174" s="3143" t="s">
        <v>1671</v>
      </c>
      <c r="O174" s="3131">
        <v>0</v>
      </c>
      <c r="P174" s="3119">
        <f>AC174</f>
        <v>117.03999999999999</v>
      </c>
      <c r="Q174" s="3119">
        <v>0</v>
      </c>
      <c r="R174" s="3119">
        <v>0</v>
      </c>
      <c r="S174" s="3122">
        <f>SUM(O174:Q181)</f>
        <v>117.03999999999999</v>
      </c>
      <c r="T174" s="2577" t="s">
        <v>1663</v>
      </c>
      <c r="U174" s="1872" t="s">
        <v>1171</v>
      </c>
      <c r="V174" s="1849"/>
      <c r="W174" s="99" t="s">
        <v>169</v>
      </c>
      <c r="X174" s="1889"/>
      <c r="Y174" s="1890"/>
      <c r="Z174" s="377"/>
      <c r="AA174" s="377"/>
      <c r="AB174" s="377"/>
      <c r="AC174" s="377">
        <f>SUM(AB175:AB181)</f>
        <v>117.03999999999999</v>
      </c>
      <c r="AD174" s="1891"/>
      <c r="AE174" s="1891"/>
      <c r="AF174" s="1725"/>
      <c r="AG174" s="2444" t="s">
        <v>1664</v>
      </c>
    </row>
    <row r="175" spans="1:33" ht="28.5" customHeight="1" x14ac:dyDescent="0.25">
      <c r="A175" s="2670"/>
      <c r="B175" s="2593"/>
      <c r="C175" s="2596"/>
      <c r="D175" s="2578"/>
      <c r="E175" s="2599"/>
      <c r="F175" s="2578"/>
      <c r="G175" s="2578"/>
      <c r="H175" s="2578"/>
      <c r="I175" s="3129"/>
      <c r="J175" s="2581"/>
      <c r="K175" s="2584"/>
      <c r="L175" s="2584"/>
      <c r="M175" s="2578"/>
      <c r="N175" s="3144"/>
      <c r="O175" s="3132"/>
      <c r="P175" s="3120"/>
      <c r="Q175" s="3120"/>
      <c r="R175" s="3120"/>
      <c r="S175" s="3123"/>
      <c r="T175" s="2578"/>
      <c r="U175" s="32"/>
      <c r="V175" s="368" t="s">
        <v>47</v>
      </c>
      <c r="W175" s="1822" t="s">
        <v>1665</v>
      </c>
      <c r="X175" s="34">
        <v>1</v>
      </c>
      <c r="Y175" s="35" t="s">
        <v>1548</v>
      </c>
      <c r="Z175" s="1770">
        <v>16</v>
      </c>
      <c r="AA175" s="1770">
        <f t="shared" ref="AA175:AA181" si="17">+X175*Z175</f>
        <v>16</v>
      </c>
      <c r="AB175" s="1770">
        <f t="shared" ref="AB175:AB181" si="18">+AA175*0.12+AA175</f>
        <v>17.920000000000002</v>
      </c>
      <c r="AC175" s="237"/>
      <c r="AD175" s="1892"/>
      <c r="AE175" s="1800" t="s">
        <v>52</v>
      </c>
      <c r="AF175" s="1717"/>
      <c r="AG175" s="2445"/>
    </row>
    <row r="176" spans="1:33" ht="28.5" customHeight="1" x14ac:dyDescent="0.25">
      <c r="A176" s="2670"/>
      <c r="B176" s="2593"/>
      <c r="C176" s="2596"/>
      <c r="D176" s="2578"/>
      <c r="E176" s="2599"/>
      <c r="F176" s="2578"/>
      <c r="G176" s="2578"/>
      <c r="H176" s="2578"/>
      <c r="I176" s="3129"/>
      <c r="J176" s="2581"/>
      <c r="K176" s="2584"/>
      <c r="L176" s="2584"/>
      <c r="M176" s="2578"/>
      <c r="N176" s="3144"/>
      <c r="O176" s="3132"/>
      <c r="P176" s="3120"/>
      <c r="Q176" s="3120"/>
      <c r="R176" s="3120"/>
      <c r="S176" s="3123"/>
      <c r="T176" s="2578"/>
      <c r="U176" s="32"/>
      <c r="V176" s="368" t="s">
        <v>47</v>
      </c>
      <c r="W176" s="1822" t="s">
        <v>1666</v>
      </c>
      <c r="X176" s="34">
        <v>1</v>
      </c>
      <c r="Y176" s="35" t="s">
        <v>1546</v>
      </c>
      <c r="Z176" s="1770">
        <v>5.5</v>
      </c>
      <c r="AA176" s="1770">
        <f t="shared" si="17"/>
        <v>5.5</v>
      </c>
      <c r="AB176" s="1770">
        <f t="shared" si="18"/>
        <v>6.16</v>
      </c>
      <c r="AC176" s="237"/>
      <c r="AD176" s="1892"/>
      <c r="AE176" s="1800" t="s">
        <v>52</v>
      </c>
      <c r="AF176" s="38"/>
      <c r="AG176" s="2445"/>
    </row>
    <row r="177" spans="1:33" ht="28.5" customHeight="1" x14ac:dyDescent="0.25">
      <c r="A177" s="2670"/>
      <c r="B177" s="2593"/>
      <c r="C177" s="2596"/>
      <c r="D177" s="2578"/>
      <c r="E177" s="2599"/>
      <c r="F177" s="2578"/>
      <c r="G177" s="2578"/>
      <c r="H177" s="2578"/>
      <c r="I177" s="3129"/>
      <c r="J177" s="2581"/>
      <c r="K177" s="2584"/>
      <c r="L177" s="2584"/>
      <c r="M177" s="2578"/>
      <c r="N177" s="3144"/>
      <c r="O177" s="3132"/>
      <c r="P177" s="3120"/>
      <c r="Q177" s="3120"/>
      <c r="R177" s="3120"/>
      <c r="S177" s="3123"/>
      <c r="T177" s="2578"/>
      <c r="U177" s="32"/>
      <c r="V177" s="368" t="s">
        <v>47</v>
      </c>
      <c r="W177" s="1822" t="s">
        <v>1549</v>
      </c>
      <c r="X177" s="34">
        <v>100</v>
      </c>
      <c r="Y177" s="35" t="s">
        <v>334</v>
      </c>
      <c r="Z177" s="1770">
        <v>0.11</v>
      </c>
      <c r="AA177" s="1770">
        <f t="shared" si="17"/>
        <v>11</v>
      </c>
      <c r="AB177" s="1770">
        <f t="shared" si="18"/>
        <v>12.32</v>
      </c>
      <c r="AC177" s="237"/>
      <c r="AD177" s="1892"/>
      <c r="AE177" s="1800" t="s">
        <v>52</v>
      </c>
      <c r="AF177" s="38"/>
      <c r="AG177" s="2445"/>
    </row>
    <row r="178" spans="1:33" ht="28.5" customHeight="1" x14ac:dyDescent="0.25">
      <c r="A178" s="2670"/>
      <c r="B178" s="2593"/>
      <c r="C178" s="2596"/>
      <c r="D178" s="2578"/>
      <c r="E178" s="2599"/>
      <c r="F178" s="2578"/>
      <c r="G178" s="2578"/>
      <c r="H178" s="2578"/>
      <c r="I178" s="3129"/>
      <c r="J178" s="2581"/>
      <c r="K178" s="2584"/>
      <c r="L178" s="2584"/>
      <c r="M178" s="2578"/>
      <c r="N178" s="3144"/>
      <c r="O178" s="3132"/>
      <c r="P178" s="3120"/>
      <c r="Q178" s="3120"/>
      <c r="R178" s="3120"/>
      <c r="S178" s="3123"/>
      <c r="T178" s="2578"/>
      <c r="U178" s="32"/>
      <c r="V178" s="368" t="s">
        <v>47</v>
      </c>
      <c r="W178" s="1822" t="s">
        <v>1667</v>
      </c>
      <c r="X178" s="34">
        <v>2</v>
      </c>
      <c r="Y178" s="35" t="s">
        <v>1668</v>
      </c>
      <c r="Z178" s="1770">
        <v>20</v>
      </c>
      <c r="AA178" s="1770">
        <f t="shared" si="17"/>
        <v>40</v>
      </c>
      <c r="AB178" s="1770">
        <f t="shared" si="18"/>
        <v>44.8</v>
      </c>
      <c r="AC178" s="237"/>
      <c r="AD178" s="1892"/>
      <c r="AE178" s="1800" t="s">
        <v>52</v>
      </c>
      <c r="AF178" s="38"/>
      <c r="AG178" s="2445"/>
    </row>
    <row r="179" spans="1:33" ht="28.5" customHeight="1" x14ac:dyDescent="0.25">
      <c r="A179" s="2670"/>
      <c r="B179" s="2593"/>
      <c r="C179" s="2596"/>
      <c r="D179" s="2578"/>
      <c r="E179" s="2599"/>
      <c r="F179" s="2578"/>
      <c r="G179" s="2578"/>
      <c r="H179" s="2578"/>
      <c r="I179" s="3129"/>
      <c r="J179" s="2581"/>
      <c r="K179" s="2584"/>
      <c r="L179" s="2584"/>
      <c r="M179" s="2578"/>
      <c r="N179" s="3144"/>
      <c r="O179" s="3132"/>
      <c r="P179" s="3120"/>
      <c r="Q179" s="3120"/>
      <c r="R179" s="3120"/>
      <c r="S179" s="3123"/>
      <c r="T179" s="2578"/>
      <c r="U179" s="32"/>
      <c r="V179" s="368" t="s">
        <v>47</v>
      </c>
      <c r="W179" s="1822" t="s">
        <v>1584</v>
      </c>
      <c r="X179" s="34">
        <v>1</v>
      </c>
      <c r="Y179" s="35" t="s">
        <v>1548</v>
      </c>
      <c r="Z179" s="1770">
        <v>8</v>
      </c>
      <c r="AA179" s="1770">
        <f t="shared" si="17"/>
        <v>8</v>
      </c>
      <c r="AB179" s="1770">
        <f t="shared" si="18"/>
        <v>8.9600000000000009</v>
      </c>
      <c r="AC179" s="237"/>
      <c r="AD179" s="1892"/>
      <c r="AE179" s="1800" t="s">
        <v>52</v>
      </c>
      <c r="AF179" s="38"/>
      <c r="AG179" s="2445"/>
    </row>
    <row r="180" spans="1:33" ht="28.5" customHeight="1" x14ac:dyDescent="0.25">
      <c r="A180" s="2670"/>
      <c r="B180" s="2593"/>
      <c r="C180" s="2596"/>
      <c r="D180" s="2578"/>
      <c r="E180" s="2599"/>
      <c r="F180" s="2578"/>
      <c r="G180" s="2578"/>
      <c r="H180" s="2578"/>
      <c r="I180" s="3129"/>
      <c r="J180" s="2581"/>
      <c r="K180" s="2584"/>
      <c r="L180" s="2584"/>
      <c r="M180" s="2578"/>
      <c r="N180" s="3144"/>
      <c r="O180" s="3132"/>
      <c r="P180" s="3120"/>
      <c r="Q180" s="3120"/>
      <c r="R180" s="3120"/>
      <c r="S180" s="3123"/>
      <c r="T180" s="2578"/>
      <c r="U180" s="32"/>
      <c r="V180" s="1905" t="s">
        <v>1669</v>
      </c>
      <c r="W180" s="1822" t="s">
        <v>1670</v>
      </c>
      <c r="X180" s="34">
        <v>1</v>
      </c>
      <c r="Y180" s="35" t="s">
        <v>334</v>
      </c>
      <c r="Z180" s="1770">
        <v>12</v>
      </c>
      <c r="AA180" s="1770">
        <f t="shared" si="17"/>
        <v>12</v>
      </c>
      <c r="AB180" s="1770">
        <f t="shared" si="18"/>
        <v>13.44</v>
      </c>
      <c r="AC180" s="237"/>
      <c r="AD180" s="1892"/>
      <c r="AE180" s="1800" t="s">
        <v>52</v>
      </c>
      <c r="AF180" s="38"/>
      <c r="AG180" s="2445"/>
    </row>
    <row r="181" spans="1:33" ht="28.5" customHeight="1" x14ac:dyDescent="0.25">
      <c r="A181" s="2671"/>
      <c r="B181" s="2593"/>
      <c r="C181" s="2596"/>
      <c r="D181" s="2578"/>
      <c r="E181" s="2599"/>
      <c r="F181" s="2578"/>
      <c r="G181" s="2578"/>
      <c r="H181" s="2578"/>
      <c r="I181" s="3130"/>
      <c r="J181" s="2648"/>
      <c r="K181" s="3125"/>
      <c r="L181" s="3125"/>
      <c r="M181" s="2614"/>
      <c r="N181" s="3145"/>
      <c r="O181" s="3133"/>
      <c r="P181" s="3121"/>
      <c r="Q181" s="3121"/>
      <c r="R181" s="3121"/>
      <c r="S181" s="3124"/>
      <c r="T181" s="2614"/>
      <c r="U181" s="293"/>
      <c r="V181" s="1772" t="s">
        <v>47</v>
      </c>
      <c r="W181" s="1876" t="s">
        <v>1581</v>
      </c>
      <c r="X181" s="107">
        <v>2</v>
      </c>
      <c r="Y181" s="111" t="s">
        <v>334</v>
      </c>
      <c r="Z181" s="1814">
        <v>6</v>
      </c>
      <c r="AA181" s="1814">
        <f t="shared" si="17"/>
        <v>12</v>
      </c>
      <c r="AB181" s="1814">
        <f t="shared" si="18"/>
        <v>13.44</v>
      </c>
      <c r="AC181" s="242"/>
      <c r="AD181" s="1897"/>
      <c r="AE181" s="1810" t="s">
        <v>52</v>
      </c>
      <c r="AF181" s="112"/>
      <c r="AG181" s="2446"/>
    </row>
    <row r="182" spans="1:33" ht="225" customHeight="1" x14ac:dyDescent="0.25">
      <c r="A182" s="2669" t="s">
        <v>140</v>
      </c>
      <c r="B182" s="2593"/>
      <c r="C182" s="2596"/>
      <c r="D182" s="2578"/>
      <c r="E182" s="2599"/>
      <c r="F182" s="2578"/>
      <c r="G182" s="2578"/>
      <c r="H182" s="2578"/>
      <c r="I182" s="1705">
        <v>8</v>
      </c>
      <c r="J182" s="1705">
        <v>15</v>
      </c>
      <c r="K182" s="1706">
        <v>8</v>
      </c>
      <c r="L182" s="1706">
        <v>16</v>
      </c>
      <c r="M182" s="1692" t="s">
        <v>1573</v>
      </c>
      <c r="N182" s="1694" t="s">
        <v>1671</v>
      </c>
      <c r="O182" s="2039">
        <v>0</v>
      </c>
      <c r="P182" s="2040">
        <v>0</v>
      </c>
      <c r="Q182" s="2040">
        <f>+AC182</f>
        <v>0</v>
      </c>
      <c r="R182" s="2040">
        <v>0</v>
      </c>
      <c r="S182" s="2041">
        <f>SUM(O182:Q182)</f>
        <v>0</v>
      </c>
      <c r="T182" s="1692" t="s">
        <v>1663</v>
      </c>
      <c r="U182" s="2098"/>
      <c r="V182" s="2099"/>
      <c r="W182" s="2100"/>
      <c r="X182" s="143"/>
      <c r="Y182" s="144"/>
      <c r="Z182" s="2101"/>
      <c r="AA182" s="2101"/>
      <c r="AB182" s="2101"/>
      <c r="AC182" s="1873"/>
      <c r="AD182" s="2102"/>
      <c r="AE182" s="2103"/>
      <c r="AF182" s="1721"/>
      <c r="AG182" s="1710" t="s">
        <v>1672</v>
      </c>
    </row>
    <row r="183" spans="1:33" ht="219.75" customHeight="1" x14ac:dyDescent="0.25">
      <c r="A183" s="2670"/>
      <c r="B183" s="2593"/>
      <c r="C183" s="2596"/>
      <c r="D183" s="2578"/>
      <c r="E183" s="2599"/>
      <c r="F183" s="2578"/>
      <c r="G183" s="2578"/>
      <c r="H183" s="2578"/>
      <c r="I183" s="2095">
        <v>2</v>
      </c>
      <c r="J183" s="1723">
        <v>0</v>
      </c>
      <c r="K183" s="2096">
        <v>0</v>
      </c>
      <c r="L183" s="1722">
        <v>0</v>
      </c>
      <c r="M183" s="1689" t="s">
        <v>1573</v>
      </c>
      <c r="N183" s="1701" t="s">
        <v>1574</v>
      </c>
      <c r="O183" s="2042">
        <v>0</v>
      </c>
      <c r="P183" s="2043">
        <v>0</v>
      </c>
      <c r="Q183" s="2043">
        <f>+AC183</f>
        <v>0</v>
      </c>
      <c r="R183" s="2043">
        <v>0</v>
      </c>
      <c r="S183" s="2044">
        <f>SUM(O183:Q183)</f>
        <v>0</v>
      </c>
      <c r="T183" s="1689" t="s">
        <v>2084</v>
      </c>
      <c r="U183" s="123"/>
      <c r="V183" s="2054"/>
      <c r="W183" s="124"/>
      <c r="X183" s="125"/>
      <c r="Y183" s="126"/>
      <c r="Z183" s="2071"/>
      <c r="AA183" s="2071"/>
      <c r="AB183" s="2071"/>
      <c r="AC183" s="2059"/>
      <c r="AD183" s="2073"/>
      <c r="AE183" s="2097"/>
      <c r="AF183" s="141"/>
      <c r="AG183" s="1695" t="s">
        <v>1673</v>
      </c>
    </row>
    <row r="184" spans="1:33" ht="57" customHeight="1" x14ac:dyDescent="0.25">
      <c r="A184" s="2670"/>
      <c r="B184" s="2593"/>
      <c r="C184" s="2596"/>
      <c r="D184" s="2578"/>
      <c r="E184" s="2599"/>
      <c r="F184" s="2578"/>
      <c r="G184" s="2578"/>
      <c r="H184" s="2578"/>
      <c r="I184" s="2580">
        <v>20</v>
      </c>
      <c r="J184" s="2580">
        <v>10</v>
      </c>
      <c r="K184" s="2583">
        <v>8</v>
      </c>
      <c r="L184" s="2583">
        <v>16</v>
      </c>
      <c r="M184" s="2577" t="s">
        <v>1868</v>
      </c>
      <c r="N184" s="3058" t="s">
        <v>1867</v>
      </c>
      <c r="O184" s="3131">
        <v>0</v>
      </c>
      <c r="P184" s="3119">
        <f>AC184</f>
        <v>29.231999999999999</v>
      </c>
      <c r="Q184" s="3119">
        <v>0</v>
      </c>
      <c r="R184" s="3119">
        <v>0</v>
      </c>
      <c r="S184" s="3122">
        <f>SUM(O184:Q187)</f>
        <v>29.231999999999999</v>
      </c>
      <c r="T184" s="2577" t="s">
        <v>1674</v>
      </c>
      <c r="U184" s="1870" t="s">
        <v>1171</v>
      </c>
      <c r="V184" s="1861"/>
      <c r="W184" s="132" t="s">
        <v>169</v>
      </c>
      <c r="X184" s="27"/>
      <c r="Y184" s="28"/>
      <c r="Z184" s="1761"/>
      <c r="AA184" s="1761"/>
      <c r="AB184" s="1761"/>
      <c r="AC184" s="1763">
        <f>SUM(AB185:AB187)</f>
        <v>29.231999999999999</v>
      </c>
      <c r="AD184" s="1900"/>
      <c r="AE184" s="1813"/>
      <c r="AF184" s="1715"/>
      <c r="AG184" s="2444" t="s">
        <v>1675</v>
      </c>
    </row>
    <row r="185" spans="1:33" ht="57" customHeight="1" x14ac:dyDescent="0.25">
      <c r="A185" s="2670"/>
      <c r="B185" s="2593"/>
      <c r="C185" s="2596"/>
      <c r="D185" s="2578"/>
      <c r="E185" s="2599"/>
      <c r="F185" s="2578"/>
      <c r="G185" s="2578"/>
      <c r="H185" s="2578"/>
      <c r="I185" s="2581"/>
      <c r="J185" s="2581"/>
      <c r="K185" s="2584"/>
      <c r="L185" s="2584"/>
      <c r="M185" s="2578"/>
      <c r="N185" s="3059"/>
      <c r="O185" s="3132"/>
      <c r="P185" s="3120"/>
      <c r="Q185" s="3120"/>
      <c r="R185" s="3120"/>
      <c r="S185" s="3123"/>
      <c r="T185" s="2578"/>
      <c r="U185" s="32"/>
      <c r="V185" s="368" t="s">
        <v>47</v>
      </c>
      <c r="W185" s="1822" t="s">
        <v>1670</v>
      </c>
      <c r="X185" s="34">
        <v>1</v>
      </c>
      <c r="Y185" s="35" t="s">
        <v>334</v>
      </c>
      <c r="Z185" s="1770">
        <v>12</v>
      </c>
      <c r="AA185" s="1770">
        <f>+X185*Z185</f>
        <v>12</v>
      </c>
      <c r="AB185" s="1770">
        <f>+AA185*0.12+AA185</f>
        <v>13.44</v>
      </c>
      <c r="AC185" s="237"/>
      <c r="AD185" s="1892"/>
      <c r="AE185" s="1800" t="s">
        <v>52</v>
      </c>
      <c r="AF185" s="1717"/>
      <c r="AG185" s="2445"/>
    </row>
    <row r="186" spans="1:33" ht="57" customHeight="1" x14ac:dyDescent="0.25">
      <c r="A186" s="2670"/>
      <c r="B186" s="2593"/>
      <c r="C186" s="2596"/>
      <c r="D186" s="2578"/>
      <c r="E186" s="2599"/>
      <c r="F186" s="2578"/>
      <c r="G186" s="2578"/>
      <c r="H186" s="2578"/>
      <c r="I186" s="2581"/>
      <c r="J186" s="2581"/>
      <c r="K186" s="2584"/>
      <c r="L186" s="2584"/>
      <c r="M186" s="2578"/>
      <c r="N186" s="3059"/>
      <c r="O186" s="3132"/>
      <c r="P186" s="3120"/>
      <c r="Q186" s="3120"/>
      <c r="R186" s="3120"/>
      <c r="S186" s="3123"/>
      <c r="T186" s="2578"/>
      <c r="U186" s="32"/>
      <c r="V186" s="368" t="s">
        <v>47</v>
      </c>
      <c r="W186" s="1822" t="s">
        <v>1676</v>
      </c>
      <c r="X186" s="34">
        <v>1</v>
      </c>
      <c r="Y186" s="35" t="s">
        <v>1677</v>
      </c>
      <c r="Z186" s="1770">
        <v>9</v>
      </c>
      <c r="AA186" s="1770">
        <f>+X186*Z186</f>
        <v>9</v>
      </c>
      <c r="AB186" s="1770">
        <f>+AA186*0.12+AA186</f>
        <v>10.08</v>
      </c>
      <c r="AC186" s="237"/>
      <c r="AD186" s="1892"/>
      <c r="AE186" s="1800" t="s">
        <v>52</v>
      </c>
      <c r="AF186" s="1717"/>
      <c r="AG186" s="2445"/>
    </row>
    <row r="187" spans="1:33" ht="57" customHeight="1" x14ac:dyDescent="0.25">
      <c r="A187" s="2671"/>
      <c r="B187" s="2593"/>
      <c r="C187" s="2596"/>
      <c r="D187" s="2578"/>
      <c r="E187" s="2599"/>
      <c r="F187" s="2578"/>
      <c r="G187" s="2578"/>
      <c r="H187" s="2578"/>
      <c r="I187" s="2581"/>
      <c r="J187" s="2581"/>
      <c r="K187" s="2584"/>
      <c r="L187" s="2584"/>
      <c r="M187" s="2578"/>
      <c r="N187" s="3059"/>
      <c r="O187" s="3132"/>
      <c r="P187" s="3120"/>
      <c r="Q187" s="3120"/>
      <c r="R187" s="3120"/>
      <c r="S187" s="3123"/>
      <c r="T187" s="2578"/>
      <c r="U187" s="32"/>
      <c r="V187" s="368" t="s">
        <v>47</v>
      </c>
      <c r="W187" s="1822" t="s">
        <v>1569</v>
      </c>
      <c r="X187" s="34">
        <v>1</v>
      </c>
      <c r="Y187" s="35" t="s">
        <v>1678</v>
      </c>
      <c r="Z187" s="1770">
        <v>5.0999999999999996</v>
      </c>
      <c r="AA187" s="1770">
        <f>+X187*Z187</f>
        <v>5.0999999999999996</v>
      </c>
      <c r="AB187" s="1770">
        <f>+AA187*0.12+AA187</f>
        <v>5.7119999999999997</v>
      </c>
      <c r="AC187" s="237"/>
      <c r="AD187" s="1892"/>
      <c r="AE187" s="1800" t="s">
        <v>52</v>
      </c>
      <c r="AF187" s="38"/>
      <c r="AG187" s="2445"/>
    </row>
    <row r="188" spans="1:33" ht="218.25" customHeight="1" x14ac:dyDescent="0.25">
      <c r="A188" s="2669" t="s">
        <v>140</v>
      </c>
      <c r="B188" s="2593"/>
      <c r="C188" s="2596"/>
      <c r="D188" s="2578"/>
      <c r="E188" s="2599"/>
      <c r="F188" s="2578"/>
      <c r="G188" s="2578"/>
      <c r="H188" s="2578"/>
      <c r="I188" s="2045">
        <v>25</v>
      </c>
      <c r="J188" s="2045">
        <v>30</v>
      </c>
      <c r="K188" s="2045">
        <v>8</v>
      </c>
      <c r="L188" s="2046">
        <v>16</v>
      </c>
      <c r="M188" s="2061" t="s">
        <v>1866</v>
      </c>
      <c r="N188" s="2062" t="s">
        <v>2085</v>
      </c>
      <c r="O188" s="2047">
        <v>0</v>
      </c>
      <c r="P188" s="2048">
        <v>0</v>
      </c>
      <c r="Q188" s="2048">
        <f>+AC188</f>
        <v>0</v>
      </c>
      <c r="R188" s="2048">
        <v>0</v>
      </c>
      <c r="S188" s="2049">
        <f>SUM(O188:Q188)</f>
        <v>0</v>
      </c>
      <c r="T188" s="2061" t="s">
        <v>1679</v>
      </c>
      <c r="U188" s="2104"/>
      <c r="V188" s="2054"/>
      <c r="W188" s="124"/>
      <c r="X188" s="2105"/>
      <c r="Y188" s="2106"/>
      <c r="Z188" s="2059"/>
      <c r="AA188" s="2059"/>
      <c r="AB188" s="2059"/>
      <c r="AC188" s="2059"/>
      <c r="AD188" s="2097"/>
      <c r="AE188" s="2073"/>
      <c r="AF188" s="141"/>
      <c r="AG188" s="135" t="s">
        <v>1680</v>
      </c>
    </row>
    <row r="189" spans="1:33" ht="54.75" customHeight="1" x14ac:dyDescent="0.25">
      <c r="A189" s="2670"/>
      <c r="B189" s="2593"/>
      <c r="C189" s="2596"/>
      <c r="D189" s="2578"/>
      <c r="E189" s="2599"/>
      <c r="F189" s="2578"/>
      <c r="G189" s="2578"/>
      <c r="H189" s="2578"/>
      <c r="I189" s="2581">
        <v>10</v>
      </c>
      <c r="J189" s="2581">
        <v>10</v>
      </c>
      <c r="K189" s="2584">
        <v>8</v>
      </c>
      <c r="L189" s="2584">
        <v>16</v>
      </c>
      <c r="M189" s="3146" t="s">
        <v>1573</v>
      </c>
      <c r="N189" s="3059" t="s">
        <v>1574</v>
      </c>
      <c r="O189" s="3132">
        <v>0</v>
      </c>
      <c r="P189" s="3120">
        <f>AC189</f>
        <v>29.231999999999999</v>
      </c>
      <c r="Q189" s="3120">
        <v>0</v>
      </c>
      <c r="R189" s="3120">
        <v>0</v>
      </c>
      <c r="S189" s="3123">
        <f>SUM(O189:Q192)</f>
        <v>29.231999999999999</v>
      </c>
      <c r="T189" s="2578" t="s">
        <v>1681</v>
      </c>
      <c r="U189" s="1870" t="s">
        <v>1171</v>
      </c>
      <c r="V189" s="1861"/>
      <c r="W189" s="132" t="s">
        <v>169</v>
      </c>
      <c r="X189" s="27"/>
      <c r="Y189" s="28"/>
      <c r="Z189" s="1761"/>
      <c r="AA189" s="1761"/>
      <c r="AB189" s="1761"/>
      <c r="AC189" s="1763">
        <f>SUM(AB190:AB192)</f>
        <v>29.231999999999999</v>
      </c>
      <c r="AD189" s="1900"/>
      <c r="AE189" s="1813"/>
      <c r="AF189" s="1715"/>
      <c r="AG189" s="3056" t="s">
        <v>1682</v>
      </c>
    </row>
    <row r="190" spans="1:33" ht="54.75" customHeight="1" x14ac:dyDescent="0.25">
      <c r="A190" s="2670"/>
      <c r="B190" s="2593"/>
      <c r="C190" s="2596"/>
      <c r="D190" s="2578"/>
      <c r="E190" s="2599"/>
      <c r="F190" s="2578"/>
      <c r="G190" s="2578"/>
      <c r="H190" s="2578"/>
      <c r="I190" s="2581"/>
      <c r="J190" s="2581"/>
      <c r="K190" s="2584"/>
      <c r="L190" s="2584"/>
      <c r="M190" s="3146"/>
      <c r="N190" s="3059"/>
      <c r="O190" s="3132"/>
      <c r="P190" s="3120"/>
      <c r="Q190" s="3120"/>
      <c r="R190" s="3120"/>
      <c r="S190" s="3123"/>
      <c r="T190" s="2578"/>
      <c r="U190" s="32"/>
      <c r="V190" s="368" t="s">
        <v>47</v>
      </c>
      <c r="W190" s="1822" t="s">
        <v>1562</v>
      </c>
      <c r="X190" s="34">
        <v>1</v>
      </c>
      <c r="Y190" s="35" t="s">
        <v>264</v>
      </c>
      <c r="Z190" s="1770">
        <v>12</v>
      </c>
      <c r="AA190" s="1770">
        <f>+X190*Z190</f>
        <v>12</v>
      </c>
      <c r="AB190" s="1770">
        <f>+AA190*0.12+AA190</f>
        <v>13.44</v>
      </c>
      <c r="AC190" s="237"/>
      <c r="AD190" s="1892"/>
      <c r="AE190" s="1800" t="s">
        <v>52</v>
      </c>
      <c r="AF190" s="1717"/>
      <c r="AG190" s="3056"/>
    </row>
    <row r="191" spans="1:33" ht="54.75" customHeight="1" x14ac:dyDescent="0.25">
      <c r="A191" s="2670"/>
      <c r="B191" s="2593"/>
      <c r="C191" s="2596"/>
      <c r="D191" s="2578"/>
      <c r="E191" s="2599"/>
      <c r="F191" s="2578"/>
      <c r="G191" s="2578"/>
      <c r="H191" s="2578"/>
      <c r="I191" s="2581"/>
      <c r="J191" s="2581"/>
      <c r="K191" s="2584"/>
      <c r="L191" s="2584"/>
      <c r="M191" s="3146"/>
      <c r="N191" s="3059"/>
      <c r="O191" s="3132"/>
      <c r="P191" s="3120"/>
      <c r="Q191" s="3120"/>
      <c r="R191" s="3120"/>
      <c r="S191" s="3123"/>
      <c r="T191" s="2578"/>
      <c r="U191" s="32"/>
      <c r="V191" s="368" t="s">
        <v>47</v>
      </c>
      <c r="W191" s="1822" t="s">
        <v>1683</v>
      </c>
      <c r="X191" s="34">
        <v>1</v>
      </c>
      <c r="Y191" s="35" t="s">
        <v>1548</v>
      </c>
      <c r="Z191" s="1770">
        <v>9</v>
      </c>
      <c r="AA191" s="1770">
        <f>+X191*Z191</f>
        <v>9</v>
      </c>
      <c r="AB191" s="1770">
        <f>+AA191*0.12+AA191</f>
        <v>10.08</v>
      </c>
      <c r="AC191" s="1908"/>
      <c r="AD191" s="2063"/>
      <c r="AE191" s="1800" t="s">
        <v>52</v>
      </c>
      <c r="AF191" s="1717"/>
      <c r="AG191" s="3056"/>
    </row>
    <row r="192" spans="1:33" ht="54.75" customHeight="1" x14ac:dyDescent="0.25">
      <c r="A192" s="2670"/>
      <c r="B192" s="2593"/>
      <c r="C192" s="2596"/>
      <c r="D192" s="2578"/>
      <c r="E192" s="2599"/>
      <c r="F192" s="2578"/>
      <c r="G192" s="2578"/>
      <c r="H192" s="2578"/>
      <c r="I192" s="2581"/>
      <c r="J192" s="2581"/>
      <c r="K192" s="2584"/>
      <c r="L192" s="2584"/>
      <c r="M192" s="3146"/>
      <c r="N192" s="3059"/>
      <c r="O192" s="3132"/>
      <c r="P192" s="3120"/>
      <c r="Q192" s="3120"/>
      <c r="R192" s="3120"/>
      <c r="S192" s="3123"/>
      <c r="T192" s="2578"/>
      <c r="U192" s="104"/>
      <c r="V192" s="379" t="s">
        <v>47</v>
      </c>
      <c r="W192" s="106" t="s">
        <v>1684</v>
      </c>
      <c r="X192" s="107">
        <v>1</v>
      </c>
      <c r="Y192" s="111" t="s">
        <v>1546</v>
      </c>
      <c r="Z192" s="1814">
        <v>5.0999999999999996</v>
      </c>
      <c r="AA192" s="1814">
        <f>+X192*Z192</f>
        <v>5.0999999999999996</v>
      </c>
      <c r="AB192" s="1814">
        <f>+AA192*0.12+AA192</f>
        <v>5.7119999999999997</v>
      </c>
      <c r="AC192" s="242"/>
      <c r="AD192" s="1897"/>
      <c r="AE192" s="1810" t="s">
        <v>52</v>
      </c>
      <c r="AF192" s="1718"/>
      <c r="AG192" s="3056"/>
    </row>
    <row r="193" spans="1:33" ht="56.25" customHeight="1" x14ac:dyDescent="0.25">
      <c r="A193" s="2670"/>
      <c r="B193" s="2593"/>
      <c r="C193" s="2596"/>
      <c r="D193" s="2578"/>
      <c r="E193" s="2599"/>
      <c r="F193" s="2578"/>
      <c r="G193" s="2578"/>
      <c r="H193" s="2578"/>
      <c r="I193" s="2580">
        <v>10</v>
      </c>
      <c r="J193" s="2580">
        <v>15</v>
      </c>
      <c r="K193" s="2583">
        <v>8</v>
      </c>
      <c r="L193" s="2583">
        <v>16</v>
      </c>
      <c r="M193" s="2577" t="s">
        <v>1573</v>
      </c>
      <c r="N193" s="3058" t="s">
        <v>1574</v>
      </c>
      <c r="O193" s="3131">
        <v>0</v>
      </c>
      <c r="P193" s="3119">
        <f>AC193</f>
        <v>139.77600000000001</v>
      </c>
      <c r="Q193" s="3119">
        <v>0</v>
      </c>
      <c r="R193" s="3119">
        <v>0</v>
      </c>
      <c r="S193" s="3122">
        <f>SUM(O193:Q196)</f>
        <v>139.77600000000001</v>
      </c>
      <c r="T193" s="2577" t="s">
        <v>1681</v>
      </c>
      <c r="U193" s="1872" t="s">
        <v>1171</v>
      </c>
      <c r="V193" s="1849"/>
      <c r="W193" s="99" t="s">
        <v>169</v>
      </c>
      <c r="X193" s="50"/>
      <c r="Y193" s="51"/>
      <c r="Z193" s="282"/>
      <c r="AA193" s="282"/>
      <c r="AB193" s="282"/>
      <c r="AC193" s="377">
        <f>SUM(AB194:AB196)</f>
        <v>139.77600000000001</v>
      </c>
      <c r="AD193" s="1891"/>
      <c r="AE193" s="1794"/>
      <c r="AF193" s="55"/>
      <c r="AG193" s="2444" t="s">
        <v>1685</v>
      </c>
    </row>
    <row r="194" spans="1:33" ht="56.25" customHeight="1" x14ac:dyDescent="0.25">
      <c r="A194" s="2670"/>
      <c r="B194" s="2593"/>
      <c r="C194" s="2596"/>
      <c r="D194" s="2578"/>
      <c r="E194" s="2599"/>
      <c r="F194" s="2578"/>
      <c r="G194" s="2578"/>
      <c r="H194" s="2578"/>
      <c r="I194" s="2581"/>
      <c r="J194" s="2581"/>
      <c r="K194" s="2584"/>
      <c r="L194" s="2584"/>
      <c r="M194" s="2578"/>
      <c r="N194" s="3059"/>
      <c r="O194" s="3132"/>
      <c r="P194" s="3120"/>
      <c r="Q194" s="3120"/>
      <c r="R194" s="3120"/>
      <c r="S194" s="3123"/>
      <c r="T194" s="2578"/>
      <c r="U194" s="32"/>
      <c r="V194" s="368" t="s">
        <v>47</v>
      </c>
      <c r="W194" s="1822" t="s">
        <v>1686</v>
      </c>
      <c r="X194" s="34">
        <v>2</v>
      </c>
      <c r="Y194" s="35" t="s">
        <v>264</v>
      </c>
      <c r="Z194" s="1770">
        <v>30</v>
      </c>
      <c r="AA194" s="1770">
        <f>+X194*Z194</f>
        <v>60</v>
      </c>
      <c r="AB194" s="1770">
        <f>+AA194*0.12+AA194</f>
        <v>67.2</v>
      </c>
      <c r="AC194" s="237"/>
      <c r="AD194" s="1892"/>
      <c r="AE194" s="1800" t="s">
        <v>52</v>
      </c>
      <c r="AF194" s="38"/>
      <c r="AG194" s="2445"/>
    </row>
    <row r="195" spans="1:33" ht="56.25" customHeight="1" x14ac:dyDescent="0.25">
      <c r="A195" s="2670"/>
      <c r="B195" s="2593"/>
      <c r="C195" s="2596"/>
      <c r="D195" s="2578"/>
      <c r="E195" s="2599"/>
      <c r="F195" s="2578"/>
      <c r="G195" s="2578"/>
      <c r="H195" s="2578"/>
      <c r="I195" s="2581"/>
      <c r="J195" s="2581"/>
      <c r="K195" s="2584"/>
      <c r="L195" s="2584"/>
      <c r="M195" s="2578"/>
      <c r="N195" s="3059"/>
      <c r="O195" s="3132"/>
      <c r="P195" s="3120"/>
      <c r="Q195" s="3120"/>
      <c r="R195" s="3120"/>
      <c r="S195" s="3123"/>
      <c r="T195" s="2578"/>
      <c r="U195" s="32"/>
      <c r="V195" s="368" t="s">
        <v>47</v>
      </c>
      <c r="W195" s="1822" t="s">
        <v>1564</v>
      </c>
      <c r="X195" s="34">
        <v>2</v>
      </c>
      <c r="Y195" s="35" t="s">
        <v>264</v>
      </c>
      <c r="Z195" s="1770">
        <v>12.4</v>
      </c>
      <c r="AA195" s="1770">
        <f>+X195*Z195</f>
        <v>24.8</v>
      </c>
      <c r="AB195" s="1770">
        <f>+AA195*0.12+AA195</f>
        <v>27.776</v>
      </c>
      <c r="AC195" s="237"/>
      <c r="AD195" s="1892"/>
      <c r="AE195" s="1800" t="s">
        <v>52</v>
      </c>
      <c r="AF195" s="38"/>
      <c r="AG195" s="2445"/>
    </row>
    <row r="196" spans="1:33" ht="56.25" customHeight="1" x14ac:dyDescent="0.25">
      <c r="A196" s="2671"/>
      <c r="B196" s="2593"/>
      <c r="C196" s="2596"/>
      <c r="D196" s="2578"/>
      <c r="E196" s="2599"/>
      <c r="F196" s="2578"/>
      <c r="G196" s="2578"/>
      <c r="H196" s="2578"/>
      <c r="I196" s="2648"/>
      <c r="J196" s="2648"/>
      <c r="K196" s="3125"/>
      <c r="L196" s="3125"/>
      <c r="M196" s="2614"/>
      <c r="N196" s="3060"/>
      <c r="O196" s="3133"/>
      <c r="P196" s="3121"/>
      <c r="Q196" s="3121"/>
      <c r="R196" s="3121"/>
      <c r="S196" s="3124"/>
      <c r="T196" s="2614"/>
      <c r="U196" s="293"/>
      <c r="V196" s="1772" t="s">
        <v>47</v>
      </c>
      <c r="W196" s="1876" t="s">
        <v>1562</v>
      </c>
      <c r="X196" s="107">
        <v>2</v>
      </c>
      <c r="Y196" s="111" t="s">
        <v>264</v>
      </c>
      <c r="Z196" s="1814">
        <v>20</v>
      </c>
      <c r="AA196" s="1814">
        <f>+X196*Z196</f>
        <v>40</v>
      </c>
      <c r="AB196" s="1814">
        <f>+AA196*0.12+AA196</f>
        <v>44.8</v>
      </c>
      <c r="AC196" s="242"/>
      <c r="AD196" s="1897"/>
      <c r="AE196" s="1810" t="s">
        <v>52</v>
      </c>
      <c r="AF196" s="112"/>
      <c r="AG196" s="2446"/>
    </row>
    <row r="197" spans="1:33" ht="219.75" customHeight="1" x14ac:dyDescent="0.25">
      <c r="A197" s="2669" t="s">
        <v>140</v>
      </c>
      <c r="B197" s="2593"/>
      <c r="C197" s="2596"/>
      <c r="D197" s="2578"/>
      <c r="E197" s="2599"/>
      <c r="F197" s="2578"/>
      <c r="G197" s="2578"/>
      <c r="H197" s="2578"/>
      <c r="I197" s="1705">
        <v>30</v>
      </c>
      <c r="J197" s="1705">
        <v>30</v>
      </c>
      <c r="K197" s="1706">
        <v>8</v>
      </c>
      <c r="L197" s="1706">
        <v>16</v>
      </c>
      <c r="M197" s="1692" t="s">
        <v>1573</v>
      </c>
      <c r="N197" s="1694" t="s">
        <v>1574</v>
      </c>
      <c r="O197" s="2039">
        <v>0</v>
      </c>
      <c r="P197" s="2040">
        <v>0</v>
      </c>
      <c r="Q197" s="2040">
        <f>+AC197</f>
        <v>0</v>
      </c>
      <c r="R197" s="2040">
        <v>0</v>
      </c>
      <c r="S197" s="2041">
        <f>SUM(O197:Q197)</f>
        <v>0</v>
      </c>
      <c r="T197" s="1692" t="s">
        <v>1687</v>
      </c>
      <c r="U197" s="1907"/>
      <c r="V197" s="1861"/>
      <c r="W197" s="132"/>
      <c r="X197" s="1898"/>
      <c r="Y197" s="1899"/>
      <c r="Z197" s="1763"/>
      <c r="AA197" s="1763"/>
      <c r="AB197" s="1763"/>
      <c r="AC197" s="1763"/>
      <c r="AD197" s="28"/>
      <c r="AE197" s="1715"/>
      <c r="AF197" s="1715"/>
      <c r="AG197" s="1710" t="s">
        <v>1688</v>
      </c>
    </row>
    <row r="198" spans="1:33" ht="219.75" customHeight="1" x14ac:dyDescent="0.25">
      <c r="A198" s="2670"/>
      <c r="B198" s="2593"/>
      <c r="C198" s="2596"/>
      <c r="D198" s="2578"/>
      <c r="E198" s="2599"/>
      <c r="F198" s="2578"/>
      <c r="G198" s="2578"/>
      <c r="H198" s="2578"/>
      <c r="I198" s="1726">
        <v>20</v>
      </c>
      <c r="J198" s="1726">
        <v>25</v>
      </c>
      <c r="K198" s="1727">
        <v>8</v>
      </c>
      <c r="L198" s="1727">
        <v>16</v>
      </c>
      <c r="M198" s="1689" t="s">
        <v>1662</v>
      </c>
      <c r="N198" s="1701" t="s">
        <v>1574</v>
      </c>
      <c r="O198" s="1731">
        <v>0</v>
      </c>
      <c r="P198" s="1732">
        <v>0</v>
      </c>
      <c r="Q198" s="1732">
        <f>+AC198</f>
        <v>0</v>
      </c>
      <c r="R198" s="1732">
        <v>0</v>
      </c>
      <c r="S198" s="1733">
        <f>SUM(O198:Q198)</f>
        <v>0</v>
      </c>
      <c r="T198" s="1689" t="s">
        <v>1689</v>
      </c>
      <c r="U198" s="2104"/>
      <c r="V198" s="2054"/>
      <c r="W198" s="124"/>
      <c r="X198" s="2105"/>
      <c r="Y198" s="2106"/>
      <c r="Z198" s="2059"/>
      <c r="AA198" s="2059"/>
      <c r="AB198" s="2059"/>
      <c r="AC198" s="2059"/>
      <c r="AD198" s="126"/>
      <c r="AE198" s="130"/>
      <c r="AF198" s="130"/>
      <c r="AG198" s="1695" t="s">
        <v>1690</v>
      </c>
    </row>
    <row r="199" spans="1:33" ht="27" customHeight="1" x14ac:dyDescent="0.25">
      <c r="A199" s="2670"/>
      <c r="B199" s="2593"/>
      <c r="C199" s="2596"/>
      <c r="D199" s="2578"/>
      <c r="E199" s="2599"/>
      <c r="F199" s="2578"/>
      <c r="G199" s="2578"/>
      <c r="H199" s="2578"/>
      <c r="I199" s="2580">
        <v>20</v>
      </c>
      <c r="J199" s="2580">
        <v>25</v>
      </c>
      <c r="K199" s="2583">
        <v>8</v>
      </c>
      <c r="L199" s="2583">
        <v>16</v>
      </c>
      <c r="M199" s="2577" t="s">
        <v>1573</v>
      </c>
      <c r="N199" s="3058" t="s">
        <v>1574</v>
      </c>
      <c r="O199" s="3131">
        <v>0</v>
      </c>
      <c r="P199" s="3119">
        <f>AC199</f>
        <v>105.4592</v>
      </c>
      <c r="Q199" s="3119">
        <v>0</v>
      </c>
      <c r="R199" s="3119">
        <v>0</v>
      </c>
      <c r="S199" s="3122">
        <f>SUM(O199:Q206)</f>
        <v>105.4592</v>
      </c>
      <c r="T199" s="2577" t="s">
        <v>1691</v>
      </c>
      <c r="U199" s="1870" t="s">
        <v>1171</v>
      </c>
      <c r="V199" s="1909"/>
      <c r="W199" s="132" t="s">
        <v>169</v>
      </c>
      <c r="X199" s="27"/>
      <c r="Y199" s="28"/>
      <c r="Z199" s="1761"/>
      <c r="AA199" s="1761"/>
      <c r="AB199" s="1761"/>
      <c r="AC199" s="1763">
        <f>+SUM(AB200:AB206)</f>
        <v>105.4592</v>
      </c>
      <c r="AD199" s="28"/>
      <c r="AE199" s="1813"/>
      <c r="AF199" s="134"/>
      <c r="AG199" s="2444" t="s">
        <v>1692</v>
      </c>
    </row>
    <row r="200" spans="1:33" ht="27" customHeight="1" x14ac:dyDescent="0.25">
      <c r="A200" s="2670"/>
      <c r="B200" s="2593"/>
      <c r="C200" s="2596"/>
      <c r="D200" s="2578"/>
      <c r="E200" s="2599"/>
      <c r="F200" s="2578"/>
      <c r="G200" s="2578"/>
      <c r="H200" s="2578"/>
      <c r="I200" s="2581"/>
      <c r="J200" s="2581"/>
      <c r="K200" s="2584"/>
      <c r="L200" s="2584"/>
      <c r="M200" s="2578"/>
      <c r="N200" s="3059"/>
      <c r="O200" s="3132"/>
      <c r="P200" s="3120"/>
      <c r="Q200" s="3120"/>
      <c r="R200" s="3120"/>
      <c r="S200" s="3123"/>
      <c r="T200" s="2578"/>
      <c r="U200" s="32"/>
      <c r="V200" s="368" t="s">
        <v>47</v>
      </c>
      <c r="W200" s="58" t="s">
        <v>1693</v>
      </c>
      <c r="X200" s="34">
        <v>1</v>
      </c>
      <c r="Y200" s="35" t="s">
        <v>1548</v>
      </c>
      <c r="Z200" s="1770">
        <v>7.1</v>
      </c>
      <c r="AA200" s="1770">
        <f t="shared" ref="AA200:AA205" si="19">+X200*Z200</f>
        <v>7.1</v>
      </c>
      <c r="AB200" s="1770">
        <f t="shared" ref="AB200:AB205" si="20">+AA200*0.12+AA200</f>
        <v>7.952</v>
      </c>
      <c r="AC200" s="237"/>
      <c r="AD200" s="35"/>
      <c r="AE200" s="1800" t="s">
        <v>52</v>
      </c>
      <c r="AF200" s="38"/>
      <c r="AG200" s="2445"/>
    </row>
    <row r="201" spans="1:33" ht="27" customHeight="1" x14ac:dyDescent="0.25">
      <c r="A201" s="2670"/>
      <c r="B201" s="2593"/>
      <c r="C201" s="2596"/>
      <c r="D201" s="2578"/>
      <c r="E201" s="2599"/>
      <c r="F201" s="2578"/>
      <c r="G201" s="2578"/>
      <c r="H201" s="2578"/>
      <c r="I201" s="2581"/>
      <c r="J201" s="2581"/>
      <c r="K201" s="2584"/>
      <c r="L201" s="2584"/>
      <c r="M201" s="2578"/>
      <c r="N201" s="3059"/>
      <c r="O201" s="3132"/>
      <c r="P201" s="3120"/>
      <c r="Q201" s="3120"/>
      <c r="R201" s="3120"/>
      <c r="S201" s="3123"/>
      <c r="T201" s="2578"/>
      <c r="U201" s="1910"/>
      <c r="V201" s="368" t="s">
        <v>47</v>
      </c>
      <c r="W201" s="58" t="s">
        <v>1694</v>
      </c>
      <c r="X201" s="34">
        <v>10</v>
      </c>
      <c r="Y201" s="35" t="s">
        <v>1546</v>
      </c>
      <c r="Z201" s="1770">
        <v>1.7</v>
      </c>
      <c r="AA201" s="1770">
        <f t="shared" si="19"/>
        <v>17</v>
      </c>
      <c r="AB201" s="1770">
        <f t="shared" si="20"/>
        <v>19.04</v>
      </c>
      <c r="AC201" s="237"/>
      <c r="AD201" s="35"/>
      <c r="AE201" s="1800" t="s">
        <v>52</v>
      </c>
      <c r="AF201" s="38"/>
      <c r="AG201" s="2445"/>
    </row>
    <row r="202" spans="1:33" ht="27" customHeight="1" x14ac:dyDescent="0.25">
      <c r="A202" s="2670"/>
      <c r="B202" s="2593"/>
      <c r="C202" s="2596"/>
      <c r="D202" s="2578"/>
      <c r="E202" s="2599"/>
      <c r="F202" s="2578"/>
      <c r="G202" s="2578"/>
      <c r="H202" s="2578"/>
      <c r="I202" s="2581"/>
      <c r="J202" s="2581"/>
      <c r="K202" s="2584"/>
      <c r="L202" s="2584"/>
      <c r="M202" s="2578"/>
      <c r="N202" s="3059"/>
      <c r="O202" s="3132"/>
      <c r="P202" s="3120"/>
      <c r="Q202" s="3120"/>
      <c r="R202" s="3120"/>
      <c r="S202" s="3123"/>
      <c r="T202" s="2578"/>
      <c r="U202" s="1911"/>
      <c r="V202" s="368" t="s">
        <v>47</v>
      </c>
      <c r="W202" s="65" t="s">
        <v>1695</v>
      </c>
      <c r="X202" s="61">
        <v>4</v>
      </c>
      <c r="Y202" s="35" t="s">
        <v>1546</v>
      </c>
      <c r="Z202" s="1894">
        <v>2.2400000000000002</v>
      </c>
      <c r="AA202" s="1770">
        <f t="shared" si="19"/>
        <v>8.9600000000000009</v>
      </c>
      <c r="AB202" s="1770">
        <f t="shared" si="20"/>
        <v>10.035200000000001</v>
      </c>
      <c r="AC202" s="1848"/>
      <c r="AD202" s="64"/>
      <c r="AE202" s="1800" t="s">
        <v>52</v>
      </c>
      <c r="AF202" s="38"/>
      <c r="AG202" s="2445"/>
    </row>
    <row r="203" spans="1:33" ht="27" customHeight="1" x14ac:dyDescent="0.25">
      <c r="A203" s="2670"/>
      <c r="B203" s="2593"/>
      <c r="C203" s="2596"/>
      <c r="D203" s="2578"/>
      <c r="E203" s="2599"/>
      <c r="F203" s="2578"/>
      <c r="G203" s="2578"/>
      <c r="H203" s="2578"/>
      <c r="I203" s="2581"/>
      <c r="J203" s="2581"/>
      <c r="K203" s="2584"/>
      <c r="L203" s="2584"/>
      <c r="M203" s="2578"/>
      <c r="N203" s="3059"/>
      <c r="O203" s="3132"/>
      <c r="P203" s="3120"/>
      <c r="Q203" s="3120"/>
      <c r="R203" s="3120"/>
      <c r="S203" s="3123"/>
      <c r="T203" s="2578"/>
      <c r="U203" s="1911"/>
      <c r="V203" s="368" t="s">
        <v>47</v>
      </c>
      <c r="W203" s="65" t="s">
        <v>1696</v>
      </c>
      <c r="X203" s="61">
        <v>1</v>
      </c>
      <c r="Y203" s="64" t="s">
        <v>1697</v>
      </c>
      <c r="Z203" s="1894">
        <v>10</v>
      </c>
      <c r="AA203" s="1770">
        <f t="shared" si="19"/>
        <v>10</v>
      </c>
      <c r="AB203" s="1770">
        <f t="shared" si="20"/>
        <v>11.2</v>
      </c>
      <c r="AC203" s="1848"/>
      <c r="AD203" s="64"/>
      <c r="AE203" s="1800" t="s">
        <v>52</v>
      </c>
      <c r="AF203" s="38"/>
      <c r="AG203" s="2445"/>
    </row>
    <row r="204" spans="1:33" ht="27" customHeight="1" x14ac:dyDescent="0.25">
      <c r="A204" s="2670"/>
      <c r="B204" s="2593"/>
      <c r="C204" s="2596"/>
      <c r="D204" s="2578"/>
      <c r="E204" s="2599"/>
      <c r="F204" s="2578"/>
      <c r="G204" s="2578"/>
      <c r="H204" s="2578"/>
      <c r="I204" s="2581"/>
      <c r="J204" s="2581"/>
      <c r="K204" s="2584"/>
      <c r="L204" s="2584"/>
      <c r="M204" s="2578"/>
      <c r="N204" s="3059"/>
      <c r="O204" s="3132"/>
      <c r="P204" s="3120"/>
      <c r="Q204" s="3120"/>
      <c r="R204" s="3120"/>
      <c r="S204" s="3123"/>
      <c r="T204" s="2578"/>
      <c r="U204" s="1911"/>
      <c r="V204" s="368" t="s">
        <v>47</v>
      </c>
      <c r="W204" s="65" t="s">
        <v>1549</v>
      </c>
      <c r="X204" s="61">
        <v>100</v>
      </c>
      <c r="Y204" s="35" t="s">
        <v>264</v>
      </c>
      <c r="Z204" s="1894">
        <v>0.1</v>
      </c>
      <c r="AA204" s="1770">
        <f t="shared" si="19"/>
        <v>10</v>
      </c>
      <c r="AB204" s="1770">
        <f t="shared" si="20"/>
        <v>11.2</v>
      </c>
      <c r="AC204" s="1848"/>
      <c r="AD204" s="64"/>
      <c r="AE204" s="1800" t="s">
        <v>52</v>
      </c>
      <c r="AF204" s="38"/>
      <c r="AG204" s="2445"/>
    </row>
    <row r="205" spans="1:33" ht="27" customHeight="1" x14ac:dyDescent="0.25">
      <c r="A205" s="2670"/>
      <c r="B205" s="2593"/>
      <c r="C205" s="2596"/>
      <c r="D205" s="2578"/>
      <c r="E205" s="2599"/>
      <c r="F205" s="2578"/>
      <c r="G205" s="2578"/>
      <c r="H205" s="2578"/>
      <c r="I205" s="2581"/>
      <c r="J205" s="2581"/>
      <c r="K205" s="2584"/>
      <c r="L205" s="2584"/>
      <c r="M205" s="2578"/>
      <c r="N205" s="3059"/>
      <c r="O205" s="3132"/>
      <c r="P205" s="3120"/>
      <c r="Q205" s="3120"/>
      <c r="R205" s="3120"/>
      <c r="S205" s="3123"/>
      <c r="T205" s="2578"/>
      <c r="U205" s="1911"/>
      <c r="V205" s="368" t="s">
        <v>47</v>
      </c>
      <c r="W205" s="65" t="s">
        <v>1698</v>
      </c>
      <c r="X205" s="61">
        <v>2</v>
      </c>
      <c r="Y205" s="35" t="s">
        <v>264</v>
      </c>
      <c r="Z205" s="1894">
        <v>18</v>
      </c>
      <c r="AA205" s="1770">
        <f t="shared" si="19"/>
        <v>36</v>
      </c>
      <c r="AB205" s="1770">
        <f t="shared" si="20"/>
        <v>40.32</v>
      </c>
      <c r="AC205" s="1848"/>
      <c r="AD205" s="64"/>
      <c r="AE205" s="1800" t="s">
        <v>52</v>
      </c>
      <c r="AF205" s="38"/>
      <c r="AG205" s="2445"/>
    </row>
    <row r="206" spans="1:33" ht="27" customHeight="1" x14ac:dyDescent="0.25">
      <c r="A206" s="2670"/>
      <c r="B206" s="2593"/>
      <c r="C206" s="2596"/>
      <c r="D206" s="2578"/>
      <c r="E206" s="2599"/>
      <c r="F206" s="2578"/>
      <c r="G206" s="2578"/>
      <c r="H206" s="2578"/>
      <c r="I206" s="2648"/>
      <c r="J206" s="2648"/>
      <c r="K206" s="3125"/>
      <c r="L206" s="3125"/>
      <c r="M206" s="2614"/>
      <c r="N206" s="3060"/>
      <c r="O206" s="3133"/>
      <c r="P206" s="3121"/>
      <c r="Q206" s="3121"/>
      <c r="R206" s="3121"/>
      <c r="S206" s="3124"/>
      <c r="T206" s="2614"/>
      <c r="U206" s="293"/>
      <c r="V206" s="1772" t="s">
        <v>47</v>
      </c>
      <c r="W206" s="106" t="s">
        <v>1684</v>
      </c>
      <c r="X206" s="107">
        <v>1</v>
      </c>
      <c r="Y206" s="111" t="s">
        <v>1546</v>
      </c>
      <c r="Z206" s="1814">
        <v>5.0999999999999996</v>
      </c>
      <c r="AA206" s="1814">
        <f>+X206*Z206</f>
        <v>5.0999999999999996</v>
      </c>
      <c r="AB206" s="1814">
        <f>+AA206*0.12+AA206</f>
        <v>5.7119999999999997</v>
      </c>
      <c r="AC206" s="242"/>
      <c r="AD206" s="111"/>
      <c r="AE206" s="1810" t="s">
        <v>52</v>
      </c>
      <c r="AF206" s="112"/>
      <c r="AG206" s="2446"/>
    </row>
    <row r="207" spans="1:33" ht="35.1" customHeight="1" x14ac:dyDescent="0.25">
      <c r="A207" s="2670"/>
      <c r="B207" s="2593"/>
      <c r="C207" s="2596"/>
      <c r="D207" s="2578"/>
      <c r="E207" s="2599"/>
      <c r="F207" s="2578"/>
      <c r="G207" s="2578"/>
      <c r="H207" s="2578"/>
      <c r="I207" s="2505">
        <v>20</v>
      </c>
      <c r="J207" s="2505">
        <v>30</v>
      </c>
      <c r="K207" s="2507">
        <v>8</v>
      </c>
      <c r="L207" s="2507">
        <v>16</v>
      </c>
      <c r="M207" s="2426" t="s">
        <v>1573</v>
      </c>
      <c r="N207" s="2463" t="s">
        <v>1574</v>
      </c>
      <c r="O207" s="3086">
        <v>0</v>
      </c>
      <c r="P207" s="3108">
        <f>AC207</f>
        <v>1259.5519999999999</v>
      </c>
      <c r="Q207" s="3108">
        <v>0</v>
      </c>
      <c r="R207" s="3108">
        <v>0</v>
      </c>
      <c r="S207" s="3104">
        <f>SUM(O207:Q222)</f>
        <v>1259.5519999999999</v>
      </c>
      <c r="T207" s="2441" t="s">
        <v>1699</v>
      </c>
      <c r="U207" s="1907" t="s">
        <v>1171</v>
      </c>
      <c r="V207" s="1861"/>
      <c r="W207" s="66" t="s">
        <v>169</v>
      </c>
      <c r="X207" s="27"/>
      <c r="Y207" s="28"/>
      <c r="Z207" s="1761"/>
      <c r="AA207" s="1761"/>
      <c r="AB207" s="1761"/>
      <c r="AC207" s="1763">
        <f>+SUM(AB208:AB222)</f>
        <v>1259.5519999999999</v>
      </c>
      <c r="AD207" s="28"/>
      <c r="AE207" s="1715"/>
      <c r="AF207" s="1715"/>
      <c r="AG207" s="2538" t="s">
        <v>1700</v>
      </c>
    </row>
    <row r="208" spans="1:33" ht="20.100000000000001" customHeight="1" x14ac:dyDescent="0.25">
      <c r="A208" s="2670"/>
      <c r="B208" s="2593"/>
      <c r="C208" s="2596"/>
      <c r="D208" s="2578"/>
      <c r="E208" s="2599"/>
      <c r="F208" s="2578"/>
      <c r="G208" s="2578"/>
      <c r="H208" s="2578"/>
      <c r="I208" s="2558"/>
      <c r="J208" s="2558"/>
      <c r="K208" s="2517"/>
      <c r="L208" s="2517"/>
      <c r="M208" s="2442"/>
      <c r="N208" s="2451"/>
      <c r="O208" s="3087"/>
      <c r="P208" s="3109"/>
      <c r="Q208" s="3109"/>
      <c r="R208" s="3109"/>
      <c r="S208" s="3105"/>
      <c r="T208" s="2442"/>
      <c r="U208" s="32"/>
      <c r="V208" s="368" t="s">
        <v>47</v>
      </c>
      <c r="W208" s="58" t="s">
        <v>1701</v>
      </c>
      <c r="X208" s="34">
        <v>1</v>
      </c>
      <c r="Y208" s="35" t="s">
        <v>331</v>
      </c>
      <c r="Z208" s="1770">
        <v>64</v>
      </c>
      <c r="AA208" s="1770">
        <f>+X208*Z208</f>
        <v>64</v>
      </c>
      <c r="AB208" s="1770">
        <f>+AA208*0.12+AA208</f>
        <v>71.680000000000007</v>
      </c>
      <c r="AC208" s="237"/>
      <c r="AD208" s="35"/>
      <c r="AE208" s="35" t="s">
        <v>52</v>
      </c>
      <c r="AF208" s="1717"/>
      <c r="AG208" s="2520"/>
    </row>
    <row r="209" spans="1:33" ht="20.100000000000001" customHeight="1" x14ac:dyDescent="0.25">
      <c r="A209" s="2671"/>
      <c r="B209" s="2593"/>
      <c r="C209" s="2596"/>
      <c r="D209" s="2578"/>
      <c r="E209" s="2599"/>
      <c r="F209" s="2578"/>
      <c r="G209" s="2578"/>
      <c r="H209" s="2578"/>
      <c r="I209" s="2558"/>
      <c r="J209" s="2558"/>
      <c r="K209" s="2517"/>
      <c r="L209" s="2517"/>
      <c r="M209" s="2442"/>
      <c r="N209" s="2451"/>
      <c r="O209" s="3087"/>
      <c r="P209" s="3109"/>
      <c r="Q209" s="3109"/>
      <c r="R209" s="3109"/>
      <c r="S209" s="3105"/>
      <c r="T209" s="2442"/>
      <c r="U209" s="56"/>
      <c r="V209" s="368" t="s">
        <v>47</v>
      </c>
      <c r="W209" s="58" t="s">
        <v>1702</v>
      </c>
      <c r="X209" s="34">
        <v>1</v>
      </c>
      <c r="Y209" s="35" t="s">
        <v>331</v>
      </c>
      <c r="Z209" s="1770">
        <v>64</v>
      </c>
      <c r="AA209" s="1770">
        <f>+X209*Z209</f>
        <v>64</v>
      </c>
      <c r="AB209" s="1770">
        <f>+AA209*0.12+AA209</f>
        <v>71.680000000000007</v>
      </c>
      <c r="AC209" s="237"/>
      <c r="AD209" s="35"/>
      <c r="AE209" s="35" t="s">
        <v>52</v>
      </c>
      <c r="AF209" s="38"/>
      <c r="AG209" s="2520"/>
    </row>
    <row r="210" spans="1:33" ht="20.100000000000001" customHeight="1" x14ac:dyDescent="0.25">
      <c r="A210" s="2761" t="s">
        <v>140</v>
      </c>
      <c r="B210" s="2593"/>
      <c r="C210" s="2596"/>
      <c r="D210" s="2578"/>
      <c r="E210" s="2599"/>
      <c r="F210" s="2578"/>
      <c r="G210" s="2578"/>
      <c r="H210" s="2578"/>
      <c r="I210" s="2558"/>
      <c r="J210" s="2558"/>
      <c r="K210" s="2517"/>
      <c r="L210" s="2517"/>
      <c r="M210" s="2442"/>
      <c r="N210" s="2451"/>
      <c r="O210" s="3087"/>
      <c r="P210" s="3109"/>
      <c r="Q210" s="3109"/>
      <c r="R210" s="3109"/>
      <c r="S210" s="3105"/>
      <c r="T210" s="2442"/>
      <c r="U210" s="32"/>
      <c r="V210" s="368" t="s">
        <v>47</v>
      </c>
      <c r="W210" s="58" t="s">
        <v>1703</v>
      </c>
      <c r="X210" s="34">
        <v>1</v>
      </c>
      <c r="Y210" s="35" t="s">
        <v>264</v>
      </c>
      <c r="Z210" s="1770">
        <v>50</v>
      </c>
      <c r="AA210" s="1770">
        <f>X210*Z210</f>
        <v>50</v>
      </c>
      <c r="AB210" s="1770">
        <f>+AA210*0.12+AA210</f>
        <v>56</v>
      </c>
      <c r="AC210" s="237"/>
      <c r="AD210" s="35"/>
      <c r="AE210" s="35" t="s">
        <v>52</v>
      </c>
      <c r="AF210" s="38"/>
      <c r="AG210" s="2520"/>
    </row>
    <row r="211" spans="1:33" ht="20.100000000000001" customHeight="1" x14ac:dyDescent="0.25">
      <c r="A211" s="2561"/>
      <c r="B211" s="2593"/>
      <c r="C211" s="2596"/>
      <c r="D211" s="2578"/>
      <c r="E211" s="2599"/>
      <c r="F211" s="2578"/>
      <c r="G211" s="2578"/>
      <c r="H211" s="2578"/>
      <c r="I211" s="2558"/>
      <c r="J211" s="2558"/>
      <c r="K211" s="2517"/>
      <c r="L211" s="2517"/>
      <c r="M211" s="2442"/>
      <c r="N211" s="2451"/>
      <c r="O211" s="3087"/>
      <c r="P211" s="3109"/>
      <c r="Q211" s="3109"/>
      <c r="R211" s="3109"/>
      <c r="S211" s="3105"/>
      <c r="T211" s="2442"/>
      <c r="U211" s="32"/>
      <c r="V211" s="368" t="s">
        <v>47</v>
      </c>
      <c r="W211" s="58" t="s">
        <v>1704</v>
      </c>
      <c r="X211" s="34">
        <v>1</v>
      </c>
      <c r="Y211" s="35" t="s">
        <v>264</v>
      </c>
      <c r="Z211" s="1770">
        <v>50</v>
      </c>
      <c r="AA211" s="1770">
        <f t="shared" ref="AA211:AA217" si="21">X211*Z211</f>
        <v>50</v>
      </c>
      <c r="AB211" s="1770">
        <f t="shared" ref="AB211:AB217" si="22">+AA211*0.12+AA211</f>
        <v>56</v>
      </c>
      <c r="AC211" s="237"/>
      <c r="AD211" s="35"/>
      <c r="AE211" s="35" t="s">
        <v>52</v>
      </c>
      <c r="AF211" s="38"/>
      <c r="AG211" s="2520"/>
    </row>
    <row r="212" spans="1:33" ht="20.100000000000001" customHeight="1" x14ac:dyDescent="0.25">
      <c r="A212" s="2561"/>
      <c r="B212" s="2593"/>
      <c r="C212" s="2596"/>
      <c r="D212" s="2578"/>
      <c r="E212" s="2599"/>
      <c r="F212" s="2578"/>
      <c r="G212" s="2578"/>
      <c r="H212" s="2578"/>
      <c r="I212" s="2558"/>
      <c r="J212" s="2558"/>
      <c r="K212" s="2517"/>
      <c r="L212" s="2517"/>
      <c r="M212" s="2442"/>
      <c r="N212" s="2451"/>
      <c r="O212" s="3087"/>
      <c r="P212" s="3109"/>
      <c r="Q212" s="3109"/>
      <c r="R212" s="3109"/>
      <c r="S212" s="3105"/>
      <c r="T212" s="2442"/>
      <c r="U212" s="32"/>
      <c r="V212" s="368" t="s">
        <v>47</v>
      </c>
      <c r="W212" s="58" t="s">
        <v>1705</v>
      </c>
      <c r="X212" s="34">
        <v>1</v>
      </c>
      <c r="Y212" s="35" t="s">
        <v>264</v>
      </c>
      <c r="Z212" s="1770">
        <v>50</v>
      </c>
      <c r="AA212" s="1770">
        <f t="shared" si="21"/>
        <v>50</v>
      </c>
      <c r="AB212" s="1770">
        <f t="shared" si="22"/>
        <v>56</v>
      </c>
      <c r="AC212" s="237"/>
      <c r="AD212" s="35"/>
      <c r="AE212" s="35" t="s">
        <v>52</v>
      </c>
      <c r="AF212" s="38"/>
      <c r="AG212" s="2520"/>
    </row>
    <row r="213" spans="1:33" ht="20.100000000000001" customHeight="1" x14ac:dyDescent="0.25">
      <c r="A213" s="2561"/>
      <c r="B213" s="2593"/>
      <c r="C213" s="2596"/>
      <c r="D213" s="2578"/>
      <c r="E213" s="2599"/>
      <c r="F213" s="2578"/>
      <c r="G213" s="2578"/>
      <c r="H213" s="2578"/>
      <c r="I213" s="2558"/>
      <c r="J213" s="2558"/>
      <c r="K213" s="2517"/>
      <c r="L213" s="2517"/>
      <c r="M213" s="2442"/>
      <c r="N213" s="2451"/>
      <c r="O213" s="3087"/>
      <c r="P213" s="3109"/>
      <c r="Q213" s="3109"/>
      <c r="R213" s="3109"/>
      <c r="S213" s="3105"/>
      <c r="T213" s="2442"/>
      <c r="U213" s="32"/>
      <c r="V213" s="368" t="s">
        <v>47</v>
      </c>
      <c r="W213" s="58" t="s">
        <v>1706</v>
      </c>
      <c r="X213" s="34">
        <v>1</v>
      </c>
      <c r="Y213" s="35" t="s">
        <v>1707</v>
      </c>
      <c r="Z213" s="1770">
        <v>64</v>
      </c>
      <c r="AA213" s="1770">
        <f t="shared" si="21"/>
        <v>64</v>
      </c>
      <c r="AB213" s="1770">
        <f t="shared" si="22"/>
        <v>71.680000000000007</v>
      </c>
      <c r="AC213" s="237"/>
      <c r="AD213" s="35"/>
      <c r="AE213" s="35" t="s">
        <v>52</v>
      </c>
      <c r="AF213" s="38"/>
      <c r="AG213" s="2520"/>
    </row>
    <row r="214" spans="1:33" ht="20.100000000000001" customHeight="1" x14ac:dyDescent="0.25">
      <c r="A214" s="2561"/>
      <c r="B214" s="2593"/>
      <c r="C214" s="2596"/>
      <c r="D214" s="2578"/>
      <c r="E214" s="2599"/>
      <c r="F214" s="2578"/>
      <c r="G214" s="2578"/>
      <c r="H214" s="2578"/>
      <c r="I214" s="2558"/>
      <c r="J214" s="2558"/>
      <c r="K214" s="2517"/>
      <c r="L214" s="2517"/>
      <c r="M214" s="2442"/>
      <c r="N214" s="2451"/>
      <c r="O214" s="3087"/>
      <c r="P214" s="3109"/>
      <c r="Q214" s="3109"/>
      <c r="R214" s="3109"/>
      <c r="S214" s="3105"/>
      <c r="T214" s="2442"/>
      <c r="U214" s="32"/>
      <c r="V214" s="368" t="s">
        <v>47</v>
      </c>
      <c r="W214" s="1906" t="s">
        <v>1708</v>
      </c>
      <c r="X214" s="34">
        <v>1</v>
      </c>
      <c r="Y214" s="35" t="s">
        <v>1707</v>
      </c>
      <c r="Z214" s="1770">
        <v>43.9</v>
      </c>
      <c r="AA214" s="1770">
        <f t="shared" si="21"/>
        <v>43.9</v>
      </c>
      <c r="AB214" s="1770">
        <f t="shared" si="22"/>
        <v>49.167999999999999</v>
      </c>
      <c r="AC214" s="237"/>
      <c r="AD214" s="35"/>
      <c r="AE214" s="35" t="s">
        <v>52</v>
      </c>
      <c r="AF214" s="38"/>
      <c r="AG214" s="2520"/>
    </row>
    <row r="215" spans="1:33" ht="20.100000000000001" customHeight="1" x14ac:dyDescent="0.25">
      <c r="A215" s="2561"/>
      <c r="B215" s="2593"/>
      <c r="C215" s="2596"/>
      <c r="D215" s="2578"/>
      <c r="E215" s="2599"/>
      <c r="F215" s="2578"/>
      <c r="G215" s="2578"/>
      <c r="H215" s="2578"/>
      <c r="I215" s="2558"/>
      <c r="J215" s="2558"/>
      <c r="K215" s="2517"/>
      <c r="L215" s="2517"/>
      <c r="M215" s="2442"/>
      <c r="N215" s="2451"/>
      <c r="O215" s="3087"/>
      <c r="P215" s="3109"/>
      <c r="Q215" s="3109"/>
      <c r="R215" s="3109"/>
      <c r="S215" s="3105"/>
      <c r="T215" s="2442"/>
      <c r="U215" s="32"/>
      <c r="V215" s="368" t="s">
        <v>47</v>
      </c>
      <c r="W215" s="58" t="s">
        <v>1709</v>
      </c>
      <c r="X215" s="34">
        <v>1</v>
      </c>
      <c r="Y215" s="35" t="s">
        <v>1707</v>
      </c>
      <c r="Z215" s="1770">
        <v>46.9</v>
      </c>
      <c r="AA215" s="1770">
        <f t="shared" si="21"/>
        <v>46.9</v>
      </c>
      <c r="AB215" s="1770">
        <f t="shared" si="22"/>
        <v>52.527999999999999</v>
      </c>
      <c r="AC215" s="237"/>
      <c r="AD215" s="35"/>
      <c r="AE215" s="35" t="s">
        <v>52</v>
      </c>
      <c r="AF215" s="38"/>
      <c r="AG215" s="2520"/>
    </row>
    <row r="216" spans="1:33" ht="20.100000000000001" customHeight="1" x14ac:dyDescent="0.25">
      <c r="A216" s="2561"/>
      <c r="B216" s="2593"/>
      <c r="C216" s="2596"/>
      <c r="D216" s="2578"/>
      <c r="E216" s="2599"/>
      <c r="F216" s="2578"/>
      <c r="G216" s="2578"/>
      <c r="H216" s="2578"/>
      <c r="I216" s="2558"/>
      <c r="J216" s="2558"/>
      <c r="K216" s="2517"/>
      <c r="L216" s="2517"/>
      <c r="M216" s="2442"/>
      <c r="N216" s="2451"/>
      <c r="O216" s="3087"/>
      <c r="P216" s="3109"/>
      <c r="Q216" s="3109"/>
      <c r="R216" s="3109"/>
      <c r="S216" s="3105"/>
      <c r="T216" s="2442"/>
      <c r="U216" s="32"/>
      <c r="V216" s="368" t="s">
        <v>47</v>
      </c>
      <c r="W216" s="58" t="s">
        <v>1710</v>
      </c>
      <c r="X216" s="34">
        <v>1</v>
      </c>
      <c r="Y216" s="35" t="s">
        <v>1711</v>
      </c>
      <c r="Z216" s="1770">
        <v>59.6</v>
      </c>
      <c r="AA216" s="1770">
        <f t="shared" si="21"/>
        <v>59.6</v>
      </c>
      <c r="AB216" s="1770">
        <f t="shared" si="22"/>
        <v>66.751999999999995</v>
      </c>
      <c r="AC216" s="237"/>
      <c r="AD216" s="35"/>
      <c r="AE216" s="35" t="s">
        <v>52</v>
      </c>
      <c r="AF216" s="38"/>
      <c r="AG216" s="2520"/>
    </row>
    <row r="217" spans="1:33" ht="20.100000000000001" customHeight="1" x14ac:dyDescent="0.25">
      <c r="A217" s="2561"/>
      <c r="B217" s="2593"/>
      <c r="C217" s="2596"/>
      <c r="D217" s="2578"/>
      <c r="E217" s="2599"/>
      <c r="F217" s="2578"/>
      <c r="G217" s="2578"/>
      <c r="H217" s="2578"/>
      <c r="I217" s="2558"/>
      <c r="J217" s="2558"/>
      <c r="K217" s="2517"/>
      <c r="L217" s="2517"/>
      <c r="M217" s="2442"/>
      <c r="N217" s="2451"/>
      <c r="O217" s="3087"/>
      <c r="P217" s="3109"/>
      <c r="Q217" s="3109"/>
      <c r="R217" s="3109"/>
      <c r="S217" s="3105"/>
      <c r="T217" s="2442"/>
      <c r="U217" s="56"/>
      <c r="V217" s="368" t="s">
        <v>47</v>
      </c>
      <c r="W217" s="58" t="s">
        <v>1712</v>
      </c>
      <c r="X217" s="34">
        <v>1</v>
      </c>
      <c r="Y217" s="35" t="s">
        <v>1713</v>
      </c>
      <c r="Z217" s="1770">
        <v>49</v>
      </c>
      <c r="AA217" s="1770">
        <f t="shared" si="21"/>
        <v>49</v>
      </c>
      <c r="AB217" s="1770">
        <f t="shared" si="22"/>
        <v>54.88</v>
      </c>
      <c r="AC217" s="237"/>
      <c r="AD217" s="35"/>
      <c r="AE217" s="35" t="s">
        <v>52</v>
      </c>
      <c r="AF217" s="38"/>
      <c r="AG217" s="2520"/>
    </row>
    <row r="218" spans="1:33" ht="20.100000000000001" customHeight="1" x14ac:dyDescent="0.25">
      <c r="A218" s="2561"/>
      <c r="B218" s="2593"/>
      <c r="C218" s="2596"/>
      <c r="D218" s="2578"/>
      <c r="E218" s="2599"/>
      <c r="F218" s="2578"/>
      <c r="G218" s="2578"/>
      <c r="H218" s="2578"/>
      <c r="I218" s="2558"/>
      <c r="J218" s="2558"/>
      <c r="K218" s="2517"/>
      <c r="L218" s="2517"/>
      <c r="M218" s="2442"/>
      <c r="N218" s="2451"/>
      <c r="O218" s="3087"/>
      <c r="P218" s="3109"/>
      <c r="Q218" s="3109"/>
      <c r="R218" s="3109"/>
      <c r="S218" s="3105"/>
      <c r="T218" s="2442"/>
      <c r="U218" s="32"/>
      <c r="V218" s="368" t="s">
        <v>47</v>
      </c>
      <c r="W218" s="1822" t="s">
        <v>1714</v>
      </c>
      <c r="X218" s="34">
        <v>1</v>
      </c>
      <c r="Y218" s="35" t="s">
        <v>1713</v>
      </c>
      <c r="Z218" s="1770">
        <v>245.1</v>
      </c>
      <c r="AA218" s="1770">
        <f>X218*Z218</f>
        <v>245.1</v>
      </c>
      <c r="AB218" s="1770">
        <f>+AA218*0.12+AA218</f>
        <v>274.512</v>
      </c>
      <c r="AC218" s="237"/>
      <c r="AD218" s="35"/>
      <c r="AE218" s="35" t="s">
        <v>52</v>
      </c>
      <c r="AF218" s="38"/>
      <c r="AG218" s="2520"/>
    </row>
    <row r="219" spans="1:33" ht="20.100000000000001" customHeight="1" x14ac:dyDescent="0.25">
      <c r="A219" s="2561"/>
      <c r="B219" s="2593"/>
      <c r="C219" s="2596"/>
      <c r="D219" s="2578"/>
      <c r="E219" s="2599"/>
      <c r="F219" s="2578"/>
      <c r="G219" s="2578"/>
      <c r="H219" s="2578"/>
      <c r="I219" s="2558"/>
      <c r="J219" s="2558"/>
      <c r="K219" s="2517"/>
      <c r="L219" s="2517"/>
      <c r="M219" s="2442"/>
      <c r="N219" s="2451"/>
      <c r="O219" s="3087"/>
      <c r="P219" s="3109"/>
      <c r="Q219" s="3109"/>
      <c r="R219" s="3109"/>
      <c r="S219" s="3105"/>
      <c r="T219" s="2442"/>
      <c r="U219" s="32"/>
      <c r="V219" s="368" t="s">
        <v>47</v>
      </c>
      <c r="W219" s="1822" t="s">
        <v>1715</v>
      </c>
      <c r="X219" s="34">
        <v>4</v>
      </c>
      <c r="Y219" s="35" t="s">
        <v>1716</v>
      </c>
      <c r="Z219" s="1770">
        <v>10</v>
      </c>
      <c r="AA219" s="1770">
        <f t="shared" ref="AA219:AA222" si="23">X219*Z219</f>
        <v>40</v>
      </c>
      <c r="AB219" s="1770">
        <f t="shared" ref="AB219:AB222" si="24">+AA219*0.12+AA219</f>
        <v>44.8</v>
      </c>
      <c r="AC219" s="237"/>
      <c r="AD219" s="35"/>
      <c r="AE219" s="35" t="s">
        <v>52</v>
      </c>
      <c r="AF219" s="38"/>
      <c r="AG219" s="2520"/>
    </row>
    <row r="220" spans="1:33" ht="20.100000000000001" customHeight="1" x14ac:dyDescent="0.25">
      <c r="A220" s="2561"/>
      <c r="B220" s="2593"/>
      <c r="C220" s="2596"/>
      <c r="D220" s="2578"/>
      <c r="E220" s="2599"/>
      <c r="F220" s="2578"/>
      <c r="G220" s="2578"/>
      <c r="H220" s="2578"/>
      <c r="I220" s="2558"/>
      <c r="J220" s="2558"/>
      <c r="K220" s="2517"/>
      <c r="L220" s="2517"/>
      <c r="M220" s="2442"/>
      <c r="N220" s="2451"/>
      <c r="O220" s="3087"/>
      <c r="P220" s="3109"/>
      <c r="Q220" s="3109"/>
      <c r="R220" s="3109"/>
      <c r="S220" s="3105"/>
      <c r="T220" s="2442"/>
      <c r="U220" s="32"/>
      <c r="V220" s="368" t="s">
        <v>47</v>
      </c>
      <c r="W220" s="1822" t="s">
        <v>1717</v>
      </c>
      <c r="X220" s="34">
        <v>1</v>
      </c>
      <c r="Y220" s="35" t="s">
        <v>1711</v>
      </c>
      <c r="Z220" s="1770">
        <v>41.9</v>
      </c>
      <c r="AA220" s="1770">
        <f t="shared" si="23"/>
        <v>41.9</v>
      </c>
      <c r="AB220" s="1770">
        <f t="shared" si="24"/>
        <v>46.927999999999997</v>
      </c>
      <c r="AC220" s="237"/>
      <c r="AD220" s="35"/>
      <c r="AE220" s="35" t="s">
        <v>52</v>
      </c>
      <c r="AF220" s="38"/>
      <c r="AG220" s="2520"/>
    </row>
    <row r="221" spans="1:33" ht="20.100000000000001" customHeight="1" x14ac:dyDescent="0.25">
      <c r="A221" s="2561"/>
      <c r="B221" s="2593"/>
      <c r="C221" s="2596"/>
      <c r="D221" s="2578"/>
      <c r="E221" s="2599"/>
      <c r="F221" s="2578"/>
      <c r="G221" s="2578"/>
      <c r="H221" s="2578"/>
      <c r="I221" s="2558"/>
      <c r="J221" s="2558"/>
      <c r="K221" s="2517"/>
      <c r="L221" s="2517"/>
      <c r="M221" s="2442"/>
      <c r="N221" s="2451"/>
      <c r="O221" s="3087"/>
      <c r="P221" s="3109"/>
      <c r="Q221" s="3109"/>
      <c r="R221" s="3109"/>
      <c r="S221" s="3105"/>
      <c r="T221" s="2442"/>
      <c r="U221" s="32"/>
      <c r="V221" s="368" t="s">
        <v>47</v>
      </c>
      <c r="W221" s="1822" t="s">
        <v>1718</v>
      </c>
      <c r="X221" s="34">
        <v>1</v>
      </c>
      <c r="Y221" s="35" t="s">
        <v>1711</v>
      </c>
      <c r="Z221" s="1770">
        <v>210</v>
      </c>
      <c r="AA221" s="1770">
        <f t="shared" si="23"/>
        <v>210</v>
      </c>
      <c r="AB221" s="1770">
        <f t="shared" si="24"/>
        <v>235.2</v>
      </c>
      <c r="AC221" s="237"/>
      <c r="AD221" s="35"/>
      <c r="AE221" s="35" t="s">
        <v>52</v>
      </c>
      <c r="AF221" s="38"/>
      <c r="AG221" s="2520"/>
    </row>
    <row r="222" spans="1:33" ht="20.100000000000001" customHeight="1" x14ac:dyDescent="0.25">
      <c r="A222" s="2561"/>
      <c r="B222" s="2629"/>
      <c r="C222" s="2630"/>
      <c r="D222" s="2614"/>
      <c r="E222" s="2634"/>
      <c r="F222" s="2614"/>
      <c r="G222" s="2614"/>
      <c r="H222" s="2614"/>
      <c r="I222" s="2559"/>
      <c r="J222" s="2559"/>
      <c r="K222" s="2560"/>
      <c r="L222" s="2560"/>
      <c r="M222" s="2427"/>
      <c r="N222" s="2464"/>
      <c r="O222" s="3110"/>
      <c r="P222" s="3111"/>
      <c r="Q222" s="3111"/>
      <c r="R222" s="3111"/>
      <c r="S222" s="3112"/>
      <c r="T222" s="2427"/>
      <c r="U222" s="293"/>
      <c r="V222" s="1772" t="s">
        <v>47</v>
      </c>
      <c r="W222" s="1876" t="s">
        <v>1719</v>
      </c>
      <c r="X222" s="107">
        <v>2</v>
      </c>
      <c r="Y222" s="111" t="s">
        <v>1713</v>
      </c>
      <c r="Z222" s="1814">
        <v>23.1</v>
      </c>
      <c r="AA222" s="1814">
        <f t="shared" si="23"/>
        <v>46.2</v>
      </c>
      <c r="AB222" s="1814">
        <f t="shared" si="24"/>
        <v>51.744</v>
      </c>
      <c r="AC222" s="242"/>
      <c r="AD222" s="111"/>
      <c r="AE222" s="111" t="s">
        <v>52</v>
      </c>
      <c r="AF222" s="112"/>
      <c r="AG222" s="2457"/>
    </row>
    <row r="223" spans="1:33" ht="78" customHeight="1" x14ac:dyDescent="0.25">
      <c r="A223" s="2561"/>
      <c r="B223" s="174" t="s">
        <v>44</v>
      </c>
      <c r="C223" s="474" t="s">
        <v>329</v>
      </c>
      <c r="D223" s="115" t="s">
        <v>262</v>
      </c>
      <c r="E223" s="175" t="s">
        <v>47</v>
      </c>
      <c r="F223" s="2061" t="s">
        <v>672</v>
      </c>
      <c r="G223" s="2061" t="s">
        <v>96</v>
      </c>
      <c r="H223" s="2061" t="s">
        <v>417</v>
      </c>
      <c r="I223" s="2037">
        <v>1</v>
      </c>
      <c r="J223" s="2037">
        <v>2</v>
      </c>
      <c r="K223" s="2038">
        <v>2</v>
      </c>
      <c r="L223" s="2038">
        <v>2</v>
      </c>
      <c r="M223" s="2061" t="s">
        <v>1720</v>
      </c>
      <c r="N223" s="2062" t="s">
        <v>366</v>
      </c>
      <c r="O223" s="2086">
        <v>0</v>
      </c>
      <c r="P223" s="2087">
        <v>0</v>
      </c>
      <c r="Q223" s="2087">
        <f>+AC223</f>
        <v>0</v>
      </c>
      <c r="R223" s="2087">
        <v>0</v>
      </c>
      <c r="S223" s="2088">
        <f>SUM(O223:Q223)</f>
        <v>0</v>
      </c>
      <c r="T223" s="2061" t="s">
        <v>1530</v>
      </c>
      <c r="U223" s="2089"/>
      <c r="V223" s="2054"/>
      <c r="W223" s="2090"/>
      <c r="X223" s="125"/>
      <c r="Y223" s="126"/>
      <c r="Z223" s="2071"/>
      <c r="AA223" s="2071"/>
      <c r="AB223" s="2071"/>
      <c r="AC223" s="2059"/>
      <c r="AD223" s="126"/>
      <c r="AE223" s="141"/>
      <c r="AF223" s="141"/>
      <c r="AG223" s="135"/>
    </row>
    <row r="224" spans="1:33" ht="79.5" customHeight="1" thickBot="1" x14ac:dyDescent="0.3">
      <c r="A224" s="2561"/>
      <c r="B224" s="2107" t="s">
        <v>44</v>
      </c>
      <c r="C224" s="2108" t="s">
        <v>329</v>
      </c>
      <c r="D224" s="2109" t="s">
        <v>87</v>
      </c>
      <c r="E224" s="2110" t="s">
        <v>47</v>
      </c>
      <c r="F224" s="2111" t="s">
        <v>394</v>
      </c>
      <c r="G224" s="2111" t="s">
        <v>136</v>
      </c>
      <c r="H224" s="2111" t="s">
        <v>1721</v>
      </c>
      <c r="I224" s="2112">
        <v>1</v>
      </c>
      <c r="J224" s="2112">
        <v>3</v>
      </c>
      <c r="K224" s="2113">
        <v>10</v>
      </c>
      <c r="L224" s="2113">
        <v>24</v>
      </c>
      <c r="M224" s="2111" t="s">
        <v>1722</v>
      </c>
      <c r="N224" s="2114" t="s">
        <v>1723</v>
      </c>
      <c r="O224" s="2115">
        <v>0</v>
      </c>
      <c r="P224" s="2116">
        <v>0</v>
      </c>
      <c r="Q224" s="2116">
        <f>+AC224</f>
        <v>0</v>
      </c>
      <c r="R224" s="2116">
        <v>0</v>
      </c>
      <c r="S224" s="2117">
        <f>SUM(O224:Q224)</f>
        <v>0</v>
      </c>
      <c r="T224" s="2111" t="s">
        <v>1530</v>
      </c>
      <c r="U224" s="2118"/>
      <c r="V224" s="2119"/>
      <c r="W224" s="2120"/>
      <c r="X224" s="2121"/>
      <c r="Y224" s="2122"/>
      <c r="Z224" s="2123"/>
      <c r="AA224" s="2123"/>
      <c r="AB224" s="2123"/>
      <c r="AC224" s="2124"/>
      <c r="AD224" s="2122"/>
      <c r="AE224" s="2125"/>
      <c r="AF224" s="2125"/>
      <c r="AG224" s="2126"/>
    </row>
    <row r="225" spans="1:33" ht="22.5" customHeight="1" thickBot="1" x14ac:dyDescent="0.3">
      <c r="A225" s="2562"/>
      <c r="B225" s="2638" t="s">
        <v>137</v>
      </c>
      <c r="C225" s="2638"/>
      <c r="D225" s="2638"/>
      <c r="E225" s="2638"/>
      <c r="F225" s="2638"/>
      <c r="G225" s="2638"/>
      <c r="H225" s="2638"/>
      <c r="I225" s="2638"/>
      <c r="J225" s="2638"/>
      <c r="K225" s="2638"/>
      <c r="L225" s="2638"/>
      <c r="M225" s="2638"/>
      <c r="N225" s="156" t="s">
        <v>138</v>
      </c>
      <c r="O225" s="1912">
        <f>SUM(O53:O224)</f>
        <v>0</v>
      </c>
      <c r="P225" s="1912">
        <f>SUM(P58:P224)</f>
        <v>5000.0047999999988</v>
      </c>
      <c r="Q225" s="1912">
        <f>SUM(Q53:Q224)</f>
        <v>0</v>
      </c>
      <c r="R225" s="1912">
        <f>SUM(R58:R224)</f>
        <v>0</v>
      </c>
      <c r="S225" s="1912">
        <f>SUM(S53:S224)</f>
        <v>5000.0047999999988</v>
      </c>
      <c r="T225" s="1913"/>
      <c r="U225" s="3150" t="s">
        <v>139</v>
      </c>
      <c r="V225" s="3150"/>
      <c r="W225" s="3150"/>
      <c r="X225" s="3150"/>
      <c r="Y225" s="3150"/>
      <c r="Z225" s="3150"/>
      <c r="AA225" s="3150"/>
      <c r="AB225" s="1914" t="s">
        <v>138</v>
      </c>
      <c r="AC225" s="1915">
        <f>SUM(AC53:AC224)</f>
        <v>5000.0047999999988</v>
      </c>
      <c r="AD225" s="3151"/>
      <c r="AE225" s="3152"/>
      <c r="AF225" s="3152"/>
      <c r="AG225" s="3153"/>
    </row>
    <row r="226" spans="1:33" ht="155.25" customHeight="1" x14ac:dyDescent="0.25">
      <c r="A226" s="2712" t="s">
        <v>194</v>
      </c>
      <c r="B226" s="2127" t="s">
        <v>44</v>
      </c>
      <c r="C226" s="2128" t="s">
        <v>230</v>
      </c>
      <c r="D226" s="2129" t="s">
        <v>87</v>
      </c>
      <c r="E226" s="2130" t="s">
        <v>47</v>
      </c>
      <c r="F226" s="2129" t="s">
        <v>1724</v>
      </c>
      <c r="G226" s="1704" t="s">
        <v>195</v>
      </c>
      <c r="H226" s="1704" t="s">
        <v>1725</v>
      </c>
      <c r="I226" s="2131">
        <v>24</v>
      </c>
      <c r="J226" s="2131">
        <v>24</v>
      </c>
      <c r="K226" s="2132">
        <v>24</v>
      </c>
      <c r="L226" s="2132">
        <v>24</v>
      </c>
      <c r="M226" s="2129" t="s">
        <v>1726</v>
      </c>
      <c r="N226" s="1709" t="s">
        <v>1727</v>
      </c>
      <c r="O226" s="2079">
        <v>0</v>
      </c>
      <c r="P226" s="2133">
        <v>0</v>
      </c>
      <c r="Q226" s="2133">
        <f t="shared" ref="Q226:Q232" si="25">+AC226</f>
        <v>0</v>
      </c>
      <c r="R226" s="2133">
        <v>0</v>
      </c>
      <c r="S226" s="2134">
        <f t="shared" ref="S226:S232" si="26">SUM(O226:Q226)</f>
        <v>0</v>
      </c>
      <c r="T226" s="1704" t="s">
        <v>1728</v>
      </c>
      <c r="U226" s="363"/>
      <c r="V226" s="1916"/>
      <c r="W226" s="364"/>
      <c r="X226" s="1917"/>
      <c r="Y226" s="1918"/>
      <c r="Z226" s="1919"/>
      <c r="AA226" s="1920"/>
      <c r="AB226" s="1921"/>
      <c r="AC226" s="1922"/>
      <c r="AD226" s="1923"/>
      <c r="AE226" s="1924"/>
      <c r="AF226" s="1924"/>
      <c r="AG226" s="2135"/>
    </row>
    <row r="227" spans="1:33" ht="106.5" customHeight="1" x14ac:dyDescent="0.25">
      <c r="A227" s="2671"/>
      <c r="B227" s="2144" t="s">
        <v>44</v>
      </c>
      <c r="C227" s="2145" t="s">
        <v>230</v>
      </c>
      <c r="D227" s="2146" t="s">
        <v>87</v>
      </c>
      <c r="E227" s="2147" t="s">
        <v>47</v>
      </c>
      <c r="F227" s="2146" t="s">
        <v>401</v>
      </c>
      <c r="G227" s="2061" t="s">
        <v>1729</v>
      </c>
      <c r="H227" s="2061" t="s">
        <v>1730</v>
      </c>
      <c r="I227" s="2148">
        <v>615</v>
      </c>
      <c r="J227" s="2148">
        <v>615</v>
      </c>
      <c r="K227" s="2149">
        <v>24</v>
      </c>
      <c r="L227" s="2149">
        <v>24</v>
      </c>
      <c r="M227" s="2150" t="s">
        <v>1731</v>
      </c>
      <c r="N227" s="2062" t="s">
        <v>1732</v>
      </c>
      <c r="O227" s="2047">
        <v>0</v>
      </c>
      <c r="P227" s="2048">
        <v>0</v>
      </c>
      <c r="Q227" s="2048">
        <f t="shared" si="25"/>
        <v>0</v>
      </c>
      <c r="R227" s="2048">
        <v>0</v>
      </c>
      <c r="S227" s="2049">
        <f t="shared" si="26"/>
        <v>0</v>
      </c>
      <c r="T227" s="2061" t="s">
        <v>1728</v>
      </c>
      <c r="U227" s="2067"/>
      <c r="V227" s="2151"/>
      <c r="W227" s="2069"/>
      <c r="X227" s="2152"/>
      <c r="Y227" s="116"/>
      <c r="Z227" s="2153"/>
      <c r="AA227" s="2154"/>
      <c r="AB227" s="2155"/>
      <c r="AC227" s="2156"/>
      <c r="AD227" s="2157"/>
      <c r="AE227" s="2158"/>
      <c r="AF227" s="2158"/>
      <c r="AG227" s="2159"/>
    </row>
    <row r="228" spans="1:33" ht="60.75" customHeight="1" x14ac:dyDescent="0.25">
      <c r="A228" s="2761" t="s">
        <v>194</v>
      </c>
      <c r="B228" s="2136" t="s">
        <v>44</v>
      </c>
      <c r="C228" s="2137" t="s">
        <v>230</v>
      </c>
      <c r="D228" s="2138" t="s">
        <v>87</v>
      </c>
      <c r="E228" s="2139" t="s">
        <v>47</v>
      </c>
      <c r="F228" s="2138" t="s">
        <v>1733</v>
      </c>
      <c r="G228" s="1692" t="s">
        <v>1734</v>
      </c>
      <c r="H228" s="1692" t="s">
        <v>1735</v>
      </c>
      <c r="I228" s="2140">
        <v>13</v>
      </c>
      <c r="J228" s="2140">
        <v>13</v>
      </c>
      <c r="K228" s="2141">
        <v>24</v>
      </c>
      <c r="L228" s="2141">
        <v>24</v>
      </c>
      <c r="M228" s="1692" t="s">
        <v>1736</v>
      </c>
      <c r="N228" s="1694" t="s">
        <v>1737</v>
      </c>
      <c r="O228" s="2039">
        <v>0</v>
      </c>
      <c r="P228" s="2040">
        <v>0</v>
      </c>
      <c r="Q228" s="2040">
        <f t="shared" si="25"/>
        <v>0</v>
      </c>
      <c r="R228" s="2040">
        <v>0</v>
      </c>
      <c r="S228" s="2041">
        <f t="shared" si="26"/>
        <v>0</v>
      </c>
      <c r="T228" s="1692" t="s">
        <v>1738</v>
      </c>
      <c r="U228" s="1811"/>
      <c r="V228" s="1926"/>
      <c r="W228" s="1812"/>
      <c r="X228" s="1927"/>
      <c r="Y228" s="1928"/>
      <c r="Z228" s="1929"/>
      <c r="AA228" s="1930"/>
      <c r="AB228" s="1931"/>
      <c r="AC228" s="1932"/>
      <c r="AD228" s="1933"/>
      <c r="AE228" s="1933"/>
      <c r="AF228" s="1933"/>
      <c r="AG228" s="2142"/>
    </row>
    <row r="229" spans="1:33" ht="63" customHeight="1" x14ac:dyDescent="0.25">
      <c r="A229" s="2561"/>
      <c r="B229" s="2144" t="s">
        <v>44</v>
      </c>
      <c r="C229" s="2145" t="s">
        <v>230</v>
      </c>
      <c r="D229" s="2160" t="s">
        <v>87</v>
      </c>
      <c r="E229" s="2161" t="s">
        <v>47</v>
      </c>
      <c r="F229" s="2061" t="s">
        <v>1739</v>
      </c>
      <c r="G229" s="2162" t="s">
        <v>1740</v>
      </c>
      <c r="H229" s="2061" t="s">
        <v>1741</v>
      </c>
      <c r="I229" s="2163">
        <v>1</v>
      </c>
      <c r="J229" s="2163">
        <v>2</v>
      </c>
      <c r="K229" s="2038">
        <v>2</v>
      </c>
      <c r="L229" s="2038">
        <v>2</v>
      </c>
      <c r="M229" s="2061" t="s">
        <v>1742</v>
      </c>
      <c r="N229" s="2062" t="s">
        <v>1743</v>
      </c>
      <c r="O229" s="2086">
        <v>0</v>
      </c>
      <c r="P229" s="2048">
        <v>0</v>
      </c>
      <c r="Q229" s="2048">
        <f t="shared" si="25"/>
        <v>0</v>
      </c>
      <c r="R229" s="2048">
        <v>0</v>
      </c>
      <c r="S229" s="2088">
        <f t="shared" si="26"/>
        <v>0</v>
      </c>
      <c r="T229" s="2061" t="s">
        <v>1744</v>
      </c>
      <c r="U229" s="2067"/>
      <c r="V229" s="2151"/>
      <c r="W229" s="2069"/>
      <c r="X229" s="2164"/>
      <c r="Y229" s="2165"/>
      <c r="Z229" s="2166"/>
      <c r="AA229" s="2167"/>
      <c r="AB229" s="2168"/>
      <c r="AC229" s="2156"/>
      <c r="AD229" s="2158"/>
      <c r="AE229" s="2158"/>
      <c r="AF229" s="2158"/>
      <c r="AG229" s="2169"/>
    </row>
    <row r="230" spans="1:33" ht="62.25" customHeight="1" x14ac:dyDescent="0.25">
      <c r="A230" s="2561"/>
      <c r="B230" s="2136" t="s">
        <v>44</v>
      </c>
      <c r="C230" s="2137" t="s">
        <v>230</v>
      </c>
      <c r="D230" s="2138" t="s">
        <v>87</v>
      </c>
      <c r="E230" s="2139" t="s">
        <v>47</v>
      </c>
      <c r="F230" s="1692" t="s">
        <v>1745</v>
      </c>
      <c r="G230" s="1692" t="s">
        <v>1746</v>
      </c>
      <c r="H230" s="1692" t="s">
        <v>411</v>
      </c>
      <c r="I230" s="2143">
        <v>63</v>
      </c>
      <c r="J230" s="2143">
        <v>63</v>
      </c>
      <c r="K230" s="2143">
        <v>24</v>
      </c>
      <c r="L230" s="2143">
        <v>24</v>
      </c>
      <c r="M230" s="1692" t="s">
        <v>1747</v>
      </c>
      <c r="N230" s="1694" t="s">
        <v>1748</v>
      </c>
      <c r="O230" s="2083">
        <v>0</v>
      </c>
      <c r="P230" s="2040">
        <v>0</v>
      </c>
      <c r="Q230" s="2040">
        <f t="shared" si="25"/>
        <v>0</v>
      </c>
      <c r="R230" s="2040">
        <v>0</v>
      </c>
      <c r="S230" s="2085">
        <f t="shared" si="26"/>
        <v>0</v>
      </c>
      <c r="T230" s="1692" t="s">
        <v>1728</v>
      </c>
      <c r="U230" s="1811"/>
      <c r="V230" s="1926"/>
      <c r="W230" s="1812"/>
      <c r="X230" s="1935"/>
      <c r="Y230" s="1936"/>
      <c r="Z230" s="1937"/>
      <c r="AA230" s="1937"/>
      <c r="AB230" s="1938"/>
      <c r="AC230" s="1932"/>
      <c r="AD230" s="1939"/>
      <c r="AE230" s="1939"/>
      <c r="AF230" s="1939"/>
      <c r="AG230" s="2142"/>
    </row>
    <row r="231" spans="1:33" ht="65.25" customHeight="1" x14ac:dyDescent="0.25">
      <c r="A231" s="2561"/>
      <c r="B231" s="2144" t="s">
        <v>44</v>
      </c>
      <c r="C231" s="2145" t="s">
        <v>230</v>
      </c>
      <c r="D231" s="2146" t="s">
        <v>87</v>
      </c>
      <c r="E231" s="2161" t="s">
        <v>47</v>
      </c>
      <c r="F231" s="2061" t="s">
        <v>1749</v>
      </c>
      <c r="G231" s="2061" t="s">
        <v>210</v>
      </c>
      <c r="H231" s="2061" t="s">
        <v>1750</v>
      </c>
      <c r="I231" s="2186">
        <v>4</v>
      </c>
      <c r="J231" s="2186">
        <v>4</v>
      </c>
      <c r="K231" s="2163">
        <v>24</v>
      </c>
      <c r="L231" s="2163">
        <v>24</v>
      </c>
      <c r="M231" s="2061" t="s">
        <v>1751</v>
      </c>
      <c r="N231" s="2062" t="s">
        <v>677</v>
      </c>
      <c r="O231" s="2086">
        <v>0</v>
      </c>
      <c r="P231" s="2048">
        <v>0</v>
      </c>
      <c r="Q231" s="2048">
        <f t="shared" si="25"/>
        <v>0</v>
      </c>
      <c r="R231" s="2048">
        <v>0</v>
      </c>
      <c r="S231" s="2088">
        <f t="shared" si="26"/>
        <v>0</v>
      </c>
      <c r="T231" s="2061" t="s">
        <v>1752</v>
      </c>
      <c r="U231" s="2067"/>
      <c r="V231" s="2151"/>
      <c r="W231" s="2069"/>
      <c r="X231" s="2187"/>
      <c r="Y231" s="2188"/>
      <c r="Z231" s="2154"/>
      <c r="AA231" s="2154"/>
      <c r="AB231" s="2155"/>
      <c r="AC231" s="2156"/>
      <c r="AD231" s="2189"/>
      <c r="AE231" s="2189"/>
      <c r="AF231" s="2189"/>
      <c r="AG231" s="2169"/>
    </row>
    <row r="232" spans="1:33" ht="77.25" customHeight="1" thickBot="1" x14ac:dyDescent="0.3">
      <c r="A232" s="2561"/>
      <c r="B232" s="2170" t="s">
        <v>44</v>
      </c>
      <c r="C232" s="2171" t="s">
        <v>230</v>
      </c>
      <c r="D232" s="2172" t="s">
        <v>87</v>
      </c>
      <c r="E232" s="2173" t="s">
        <v>47</v>
      </c>
      <c r="F232" s="1720" t="s">
        <v>1753</v>
      </c>
      <c r="G232" s="2172" t="s">
        <v>678</v>
      </c>
      <c r="H232" s="1720" t="s">
        <v>415</v>
      </c>
      <c r="I232" s="2174">
        <v>1664</v>
      </c>
      <c r="J232" s="2174">
        <v>1664</v>
      </c>
      <c r="K232" s="1736">
        <v>24</v>
      </c>
      <c r="L232" s="1736">
        <v>24</v>
      </c>
      <c r="M232" s="1720" t="s">
        <v>416</v>
      </c>
      <c r="N232" s="1735" t="s">
        <v>206</v>
      </c>
      <c r="O232" s="2175">
        <v>0</v>
      </c>
      <c r="P232" s="2176">
        <v>0</v>
      </c>
      <c r="Q232" s="2176">
        <f t="shared" si="25"/>
        <v>0</v>
      </c>
      <c r="R232" s="2176">
        <v>0</v>
      </c>
      <c r="S232" s="2177">
        <f t="shared" si="26"/>
        <v>0</v>
      </c>
      <c r="T232" s="1720" t="s">
        <v>1754</v>
      </c>
      <c r="U232" s="149"/>
      <c r="V232" s="2178"/>
      <c r="W232" s="2179"/>
      <c r="X232" s="2180"/>
      <c r="Y232" s="2181"/>
      <c r="Z232" s="2182"/>
      <c r="AA232" s="2183"/>
      <c r="AB232" s="2183"/>
      <c r="AC232" s="2184"/>
      <c r="AD232" s="2181"/>
      <c r="AE232" s="181"/>
      <c r="AF232" s="181"/>
      <c r="AG232" s="2185"/>
    </row>
    <row r="233" spans="1:33" ht="22.5" customHeight="1" thickBot="1" x14ac:dyDescent="0.3">
      <c r="A233" s="2562"/>
      <c r="B233" s="2429" t="s">
        <v>137</v>
      </c>
      <c r="C233" s="2429"/>
      <c r="D233" s="2429"/>
      <c r="E233" s="2429"/>
      <c r="F233" s="2429"/>
      <c r="G233" s="2429"/>
      <c r="H233" s="2429"/>
      <c r="I233" s="2429"/>
      <c r="J233" s="2429"/>
      <c r="K233" s="2429"/>
      <c r="L233" s="2429"/>
      <c r="M233" s="2429"/>
      <c r="N233" s="156" t="s">
        <v>138</v>
      </c>
      <c r="O233" s="170">
        <f>SUM(O226:O232)</f>
        <v>0</v>
      </c>
      <c r="P233" s="170">
        <f>SUM(P226:P232)</f>
        <v>0</v>
      </c>
      <c r="Q233" s="170">
        <f>SUM(Q226:Q232)</f>
        <v>0</v>
      </c>
      <c r="R233" s="170">
        <f>SUM(R226:R232)</f>
        <v>0</v>
      </c>
      <c r="S233" s="170">
        <f>SUM(S226:S232)</f>
        <v>0</v>
      </c>
      <c r="T233" s="1836"/>
      <c r="U233" s="3070" t="s">
        <v>139</v>
      </c>
      <c r="V233" s="2638"/>
      <c r="W233" s="2638"/>
      <c r="X233" s="2638"/>
      <c r="Y233" s="2638"/>
      <c r="Z233" s="2638"/>
      <c r="AA233" s="2638"/>
      <c r="AB233" s="156" t="s">
        <v>138</v>
      </c>
      <c r="AC233" s="158">
        <f>SUM(AC226:AC232)</f>
        <v>0</v>
      </c>
      <c r="AD233" s="3147"/>
      <c r="AE233" s="3148"/>
      <c r="AF233" s="3148"/>
      <c r="AG233" s="3149"/>
    </row>
    <row r="234" spans="1:33" ht="228" customHeight="1" x14ac:dyDescent="0.25">
      <c r="A234" s="2712" t="s">
        <v>1755</v>
      </c>
      <c r="B234" s="1713" t="s">
        <v>75</v>
      </c>
      <c r="C234" s="1714" t="s">
        <v>76</v>
      </c>
      <c r="D234" s="1692" t="s">
        <v>141</v>
      </c>
      <c r="E234" s="1715" t="s">
        <v>47</v>
      </c>
      <c r="F234" s="1692" t="s">
        <v>215</v>
      </c>
      <c r="G234" s="1692" t="s">
        <v>1756</v>
      </c>
      <c r="H234" s="1692" t="s">
        <v>457</v>
      </c>
      <c r="I234" s="1705">
        <v>0</v>
      </c>
      <c r="J234" s="1705">
        <v>30</v>
      </c>
      <c r="K234" s="1706">
        <v>0</v>
      </c>
      <c r="L234" s="1706">
        <v>24</v>
      </c>
      <c r="M234" s="1692" t="s">
        <v>1757</v>
      </c>
      <c r="N234" s="1709" t="s">
        <v>1758</v>
      </c>
      <c r="O234" s="2079">
        <v>0</v>
      </c>
      <c r="P234" s="2133">
        <v>0</v>
      </c>
      <c r="Q234" s="2133">
        <f>+AC234</f>
        <v>0</v>
      </c>
      <c r="R234" s="2133">
        <v>0</v>
      </c>
      <c r="S234" s="2134">
        <f>SUM(O234:Q234)</f>
        <v>0</v>
      </c>
      <c r="T234" s="1704" t="s">
        <v>1759</v>
      </c>
      <c r="U234" s="1942"/>
      <c r="V234" s="1943"/>
      <c r="W234" s="1944"/>
      <c r="X234" s="88"/>
      <c r="Y234" s="89"/>
      <c r="Z234" s="233"/>
      <c r="AA234" s="233"/>
      <c r="AB234" s="233"/>
      <c r="AC234" s="234"/>
      <c r="AD234" s="89"/>
      <c r="AE234" s="92"/>
      <c r="AF234" s="92"/>
      <c r="AG234" s="1708" t="s">
        <v>1876</v>
      </c>
    </row>
    <row r="235" spans="1:33" ht="89.25" customHeight="1" x14ac:dyDescent="0.25">
      <c r="A235" s="2671"/>
      <c r="B235" s="113" t="s">
        <v>75</v>
      </c>
      <c r="C235" s="114" t="s">
        <v>76</v>
      </c>
      <c r="D235" s="2061" t="s">
        <v>141</v>
      </c>
      <c r="E235" s="141" t="s">
        <v>47</v>
      </c>
      <c r="F235" s="2061" t="s">
        <v>1760</v>
      </c>
      <c r="G235" s="2061" t="s">
        <v>1761</v>
      </c>
      <c r="H235" s="2061" t="s">
        <v>1762</v>
      </c>
      <c r="I235" s="2037">
        <v>0</v>
      </c>
      <c r="J235" s="2037">
        <v>1</v>
      </c>
      <c r="K235" s="2038">
        <v>0</v>
      </c>
      <c r="L235" s="2038">
        <v>24</v>
      </c>
      <c r="M235" s="2061" t="s">
        <v>1763</v>
      </c>
      <c r="N235" s="2062" t="s">
        <v>1764</v>
      </c>
      <c r="O235" s="2086">
        <v>0</v>
      </c>
      <c r="P235" s="2087">
        <v>0</v>
      </c>
      <c r="Q235" s="2087">
        <f>+AC235</f>
        <v>0</v>
      </c>
      <c r="R235" s="2087">
        <v>0</v>
      </c>
      <c r="S235" s="2088">
        <f>SUM(O235:Q235)</f>
        <v>0</v>
      </c>
      <c r="T235" s="2061" t="s">
        <v>1759</v>
      </c>
      <c r="U235" s="2190"/>
      <c r="V235" s="2151"/>
      <c r="W235" s="124"/>
      <c r="X235" s="125"/>
      <c r="Y235" s="126"/>
      <c r="Z235" s="2071"/>
      <c r="AA235" s="2072"/>
      <c r="AB235" s="2072"/>
      <c r="AC235" s="2059"/>
      <c r="AD235" s="126"/>
      <c r="AE235" s="130"/>
      <c r="AF235" s="130"/>
      <c r="AG235" s="135" t="s">
        <v>1876</v>
      </c>
    </row>
    <row r="236" spans="1:33" ht="77.25" customHeight="1" x14ac:dyDescent="0.25">
      <c r="A236" s="2761" t="s">
        <v>1755</v>
      </c>
      <c r="B236" s="1713" t="s">
        <v>1765</v>
      </c>
      <c r="C236" s="1714" t="s">
        <v>1766</v>
      </c>
      <c r="D236" s="1698" t="s">
        <v>265</v>
      </c>
      <c r="E236" s="1715" t="s">
        <v>47</v>
      </c>
      <c r="F236" s="1692" t="s">
        <v>1767</v>
      </c>
      <c r="G236" s="1692" t="s">
        <v>96</v>
      </c>
      <c r="H236" s="1692" t="s">
        <v>417</v>
      </c>
      <c r="I236" s="1700">
        <v>1</v>
      </c>
      <c r="J236" s="1700">
        <v>1</v>
      </c>
      <c r="K236" s="1693">
        <v>4</v>
      </c>
      <c r="L236" s="1693">
        <v>20</v>
      </c>
      <c r="M236" s="1692" t="s">
        <v>1768</v>
      </c>
      <c r="N236" s="1694" t="s">
        <v>1769</v>
      </c>
      <c r="O236" s="2083">
        <v>0</v>
      </c>
      <c r="P236" s="2084">
        <v>0</v>
      </c>
      <c r="Q236" s="2084">
        <f>+AC236</f>
        <v>0</v>
      </c>
      <c r="R236" s="2084">
        <v>0</v>
      </c>
      <c r="S236" s="2085">
        <f>SUM(O236:Q236)</f>
        <v>0</v>
      </c>
      <c r="T236" s="1692" t="s">
        <v>1759</v>
      </c>
      <c r="U236" s="1940"/>
      <c r="V236" s="1926"/>
      <c r="W236" s="1945"/>
      <c r="X236" s="27"/>
      <c r="Y236" s="28"/>
      <c r="Z236" s="1761"/>
      <c r="AA236" s="239"/>
      <c r="AB236" s="239"/>
      <c r="AC236" s="1763"/>
      <c r="AD236" s="28"/>
      <c r="AE236" s="134"/>
      <c r="AF236" s="134"/>
      <c r="AG236" s="1710" t="s">
        <v>1876</v>
      </c>
    </row>
    <row r="237" spans="1:33" ht="138" customHeight="1" x14ac:dyDescent="0.25">
      <c r="A237" s="2561"/>
      <c r="B237" s="113" t="s">
        <v>93</v>
      </c>
      <c r="C237" s="114" t="s">
        <v>94</v>
      </c>
      <c r="D237" s="115" t="s">
        <v>337</v>
      </c>
      <c r="E237" s="141" t="s">
        <v>47</v>
      </c>
      <c r="F237" s="2061" t="s">
        <v>1770</v>
      </c>
      <c r="G237" s="2061" t="s">
        <v>1771</v>
      </c>
      <c r="H237" s="2061" t="s">
        <v>1772</v>
      </c>
      <c r="I237" s="2045">
        <v>0</v>
      </c>
      <c r="J237" s="2045">
        <v>1</v>
      </c>
      <c r="K237" s="2191">
        <v>0</v>
      </c>
      <c r="L237" s="2191">
        <v>24</v>
      </c>
      <c r="M237" s="2192" t="s">
        <v>1773</v>
      </c>
      <c r="N237" s="2193" t="s">
        <v>1774</v>
      </c>
      <c r="O237" s="2086">
        <v>0</v>
      </c>
      <c r="P237" s="2087">
        <v>0</v>
      </c>
      <c r="Q237" s="2087">
        <f>+AC237</f>
        <v>0</v>
      </c>
      <c r="R237" s="2087">
        <v>0</v>
      </c>
      <c r="S237" s="2088">
        <f>SUM(O237:Q237)</f>
        <v>0</v>
      </c>
      <c r="T237" s="2061" t="s">
        <v>1759</v>
      </c>
      <c r="U237" s="2190"/>
      <c r="V237" s="2151"/>
      <c r="W237" s="2194"/>
      <c r="X237" s="2195"/>
      <c r="Y237" s="2196"/>
      <c r="Z237" s="2071"/>
      <c r="AA237" s="2071"/>
      <c r="AB237" s="2071"/>
      <c r="AC237" s="2059"/>
      <c r="AD237" s="362"/>
      <c r="AE237" s="362"/>
      <c r="AF237" s="362"/>
      <c r="AG237" s="135" t="s">
        <v>1876</v>
      </c>
    </row>
    <row r="238" spans="1:33" ht="133.5" customHeight="1" thickBot="1" x14ac:dyDescent="0.3">
      <c r="A238" s="2561"/>
      <c r="B238" s="2197" t="s">
        <v>44</v>
      </c>
      <c r="C238" s="2198" t="s">
        <v>45</v>
      </c>
      <c r="D238" s="2109" t="s">
        <v>338</v>
      </c>
      <c r="E238" s="2199" t="s">
        <v>47</v>
      </c>
      <c r="F238" s="2111" t="s">
        <v>1775</v>
      </c>
      <c r="G238" s="2111" t="s">
        <v>136</v>
      </c>
      <c r="H238" s="2111" t="s">
        <v>1776</v>
      </c>
      <c r="I238" s="2200">
        <v>0</v>
      </c>
      <c r="J238" s="2200">
        <v>50</v>
      </c>
      <c r="K238" s="2201">
        <v>0</v>
      </c>
      <c r="L238" s="2201">
        <v>24</v>
      </c>
      <c r="M238" s="2111" t="s">
        <v>1777</v>
      </c>
      <c r="N238" s="2114" t="s">
        <v>1778</v>
      </c>
      <c r="O238" s="2115">
        <v>0</v>
      </c>
      <c r="P238" s="2116">
        <v>0</v>
      </c>
      <c r="Q238" s="2116">
        <f>+AC238</f>
        <v>0</v>
      </c>
      <c r="R238" s="2116">
        <v>0</v>
      </c>
      <c r="S238" s="2117">
        <f>SUM(O238:Q238)</f>
        <v>0</v>
      </c>
      <c r="T238" s="2111" t="s">
        <v>1759</v>
      </c>
      <c r="U238" s="2202"/>
      <c r="V238" s="2203"/>
      <c r="W238" s="2204"/>
      <c r="X238" s="2205"/>
      <c r="Y238" s="2206"/>
      <c r="Z238" s="2123"/>
      <c r="AA238" s="2123"/>
      <c r="AB238" s="2123"/>
      <c r="AC238" s="2124"/>
      <c r="AD238" s="2207"/>
      <c r="AE238" s="2207"/>
      <c r="AF238" s="2207"/>
      <c r="AG238" s="2126" t="s">
        <v>1876</v>
      </c>
    </row>
    <row r="239" spans="1:33" ht="22.5" customHeight="1" thickBot="1" x14ac:dyDescent="0.3">
      <c r="A239" s="2562"/>
      <c r="B239" s="2429" t="s">
        <v>137</v>
      </c>
      <c r="C239" s="2429"/>
      <c r="D239" s="2429"/>
      <c r="E239" s="2429"/>
      <c r="F239" s="2429"/>
      <c r="G239" s="2429"/>
      <c r="H239" s="2429"/>
      <c r="I239" s="2429"/>
      <c r="J239" s="2429"/>
      <c r="K239" s="2429"/>
      <c r="L239" s="2429"/>
      <c r="M239" s="2429"/>
      <c r="N239" s="79" t="s">
        <v>138</v>
      </c>
      <c r="O239" s="81">
        <f>SUM(O234:O238)</f>
        <v>0</v>
      </c>
      <c r="P239" s="81">
        <f>SUM(P234:P237)</f>
        <v>0</v>
      </c>
      <c r="Q239" s="81">
        <f>SUM(Q234:Q238)</f>
        <v>0</v>
      </c>
      <c r="R239" s="81">
        <f>SUM(R234:R237)</f>
        <v>0</v>
      </c>
      <c r="S239" s="81">
        <f>SUM(S234:S238)</f>
        <v>0</v>
      </c>
      <c r="T239" s="1946"/>
      <c r="U239" s="3159" t="s">
        <v>139</v>
      </c>
      <c r="V239" s="2429"/>
      <c r="W239" s="2429"/>
      <c r="X239" s="2429"/>
      <c r="Y239" s="2429"/>
      <c r="Z239" s="2429"/>
      <c r="AA239" s="2429"/>
      <c r="AB239" s="79" t="s">
        <v>138</v>
      </c>
      <c r="AC239" s="83">
        <f>SUM(AC234:AC238)</f>
        <v>0</v>
      </c>
      <c r="AD239" s="2541"/>
      <c r="AE239" s="2542"/>
      <c r="AF239" s="2542"/>
      <c r="AG239" s="2543"/>
    </row>
    <row r="240" spans="1:33" ht="230.25" customHeight="1" x14ac:dyDescent="0.25">
      <c r="A240" s="2309" t="s">
        <v>1779</v>
      </c>
      <c r="B240" s="1711" t="s">
        <v>44</v>
      </c>
      <c r="C240" s="1712" t="s">
        <v>45</v>
      </c>
      <c r="D240" s="1704" t="s">
        <v>262</v>
      </c>
      <c r="E240" s="1716" t="s">
        <v>47</v>
      </c>
      <c r="F240" s="1704" t="s">
        <v>1780</v>
      </c>
      <c r="G240" s="1704" t="s">
        <v>1781</v>
      </c>
      <c r="H240" s="1704" t="s">
        <v>457</v>
      </c>
      <c r="I240" s="1719">
        <v>70</v>
      </c>
      <c r="J240" s="1719">
        <v>70</v>
      </c>
      <c r="K240" s="1707">
        <v>24</v>
      </c>
      <c r="L240" s="1707">
        <v>24</v>
      </c>
      <c r="M240" s="1704" t="s">
        <v>1782</v>
      </c>
      <c r="N240" s="1709" t="s">
        <v>1783</v>
      </c>
      <c r="O240" s="2079">
        <v>0</v>
      </c>
      <c r="P240" s="2133">
        <v>0</v>
      </c>
      <c r="Q240" s="2133">
        <f>+AC240</f>
        <v>0</v>
      </c>
      <c r="R240" s="2133">
        <v>0</v>
      </c>
      <c r="S240" s="2134">
        <f>SUM(O240:Q240)</f>
        <v>0</v>
      </c>
      <c r="T240" s="1704" t="s">
        <v>1784</v>
      </c>
      <c r="U240" s="1947"/>
      <c r="V240" s="1948"/>
      <c r="W240" s="1839"/>
      <c r="X240" s="88"/>
      <c r="Y240" s="89"/>
      <c r="Z240" s="233"/>
      <c r="AA240" s="233"/>
      <c r="AB240" s="233"/>
      <c r="AC240" s="234"/>
      <c r="AD240" s="89"/>
      <c r="AE240" s="92"/>
      <c r="AF240" s="92"/>
      <c r="AG240" s="1708"/>
    </row>
    <row r="241" spans="1:33" ht="139.5" customHeight="1" x14ac:dyDescent="0.25">
      <c r="A241" s="2761" t="s">
        <v>1779</v>
      </c>
      <c r="B241" s="174" t="s">
        <v>93</v>
      </c>
      <c r="C241" s="474" t="s">
        <v>680</v>
      </c>
      <c r="D241" s="115" t="s">
        <v>77</v>
      </c>
      <c r="E241" s="175" t="s">
        <v>47</v>
      </c>
      <c r="F241" s="2061" t="s">
        <v>1785</v>
      </c>
      <c r="G241" s="2061" t="s">
        <v>1786</v>
      </c>
      <c r="H241" s="2061" t="s">
        <v>1787</v>
      </c>
      <c r="I241" s="2037">
        <v>1</v>
      </c>
      <c r="J241" s="2037">
        <v>1</v>
      </c>
      <c r="K241" s="2038">
        <v>16</v>
      </c>
      <c r="L241" s="2038">
        <v>16</v>
      </c>
      <c r="M241" s="2061" t="s">
        <v>515</v>
      </c>
      <c r="N241" s="2062" t="s">
        <v>476</v>
      </c>
      <c r="O241" s="2086">
        <v>0</v>
      </c>
      <c r="P241" s="2087">
        <v>0</v>
      </c>
      <c r="Q241" s="2087">
        <f>+AC241</f>
        <v>0</v>
      </c>
      <c r="R241" s="2087">
        <v>0</v>
      </c>
      <c r="S241" s="2088">
        <f>SUM(O241:Q241)</f>
        <v>0</v>
      </c>
      <c r="T241" s="2061" t="s">
        <v>1788</v>
      </c>
      <c r="U241" s="123"/>
      <c r="V241" s="2054"/>
      <c r="W241" s="2090"/>
      <c r="X241" s="125"/>
      <c r="Y241" s="126"/>
      <c r="Z241" s="2071"/>
      <c r="AA241" s="2072"/>
      <c r="AB241" s="2072"/>
      <c r="AC241" s="2248"/>
      <c r="AD241" s="2196"/>
      <c r="AE241" s="130"/>
      <c r="AF241" s="130"/>
      <c r="AG241" s="2249"/>
    </row>
    <row r="242" spans="1:33" ht="117.75" customHeight="1" x14ac:dyDescent="0.25">
      <c r="A242" s="2561"/>
      <c r="B242" s="1696" t="s">
        <v>75</v>
      </c>
      <c r="C242" s="1697" t="s">
        <v>76</v>
      </c>
      <c r="D242" s="1698" t="s">
        <v>153</v>
      </c>
      <c r="E242" s="1699" t="s">
        <v>47</v>
      </c>
      <c r="F242" s="1692" t="s">
        <v>1789</v>
      </c>
      <c r="G242" s="1692" t="s">
        <v>1790</v>
      </c>
      <c r="H242" s="1692" t="s">
        <v>1791</v>
      </c>
      <c r="I242" s="1700">
        <v>3</v>
      </c>
      <c r="J242" s="1700">
        <v>2</v>
      </c>
      <c r="K242" s="1693">
        <v>16</v>
      </c>
      <c r="L242" s="1693">
        <v>16</v>
      </c>
      <c r="M242" s="1692" t="s">
        <v>1792</v>
      </c>
      <c r="N242" s="1694" t="s">
        <v>521</v>
      </c>
      <c r="O242" s="2083">
        <v>0</v>
      </c>
      <c r="P242" s="2084">
        <v>0</v>
      </c>
      <c r="Q242" s="2084">
        <f>+AC242</f>
        <v>0</v>
      </c>
      <c r="R242" s="2084">
        <v>0</v>
      </c>
      <c r="S242" s="2085">
        <f>SUM(O242:Q242)</f>
        <v>0</v>
      </c>
      <c r="T242" s="1692" t="s">
        <v>1788</v>
      </c>
      <c r="U242" s="1949"/>
      <c r="V242" s="1950"/>
      <c r="W242" s="1862"/>
      <c r="X242" s="27"/>
      <c r="Y242" s="28"/>
      <c r="Z242" s="1761"/>
      <c r="AA242" s="239"/>
      <c r="AB242" s="239"/>
      <c r="AC242" s="1820"/>
      <c r="AD242" s="131"/>
      <c r="AE242" s="134"/>
      <c r="AF242" s="134"/>
      <c r="AG242" s="1710"/>
    </row>
    <row r="243" spans="1:33" ht="78" customHeight="1" x14ac:dyDescent="0.25">
      <c r="A243" s="2561"/>
      <c r="B243" s="1702" t="s">
        <v>44</v>
      </c>
      <c r="C243" s="1703" t="s">
        <v>329</v>
      </c>
      <c r="D243" s="1688" t="s">
        <v>262</v>
      </c>
      <c r="E243" s="2053" t="s">
        <v>47</v>
      </c>
      <c r="F243" s="1689" t="s">
        <v>522</v>
      </c>
      <c r="G243" s="1689" t="s">
        <v>96</v>
      </c>
      <c r="H243" s="1689" t="s">
        <v>417</v>
      </c>
      <c r="I243" s="1726">
        <v>1</v>
      </c>
      <c r="J243" s="1726">
        <v>2</v>
      </c>
      <c r="K243" s="1727">
        <v>3</v>
      </c>
      <c r="L243" s="1727">
        <v>3</v>
      </c>
      <c r="M243" s="1689" t="s">
        <v>464</v>
      </c>
      <c r="N243" s="1701" t="s">
        <v>366</v>
      </c>
      <c r="O243" s="1731">
        <v>0</v>
      </c>
      <c r="P243" s="1732">
        <v>0</v>
      </c>
      <c r="Q243" s="1732">
        <f>+AC243</f>
        <v>0</v>
      </c>
      <c r="R243" s="1732">
        <v>0</v>
      </c>
      <c r="S243" s="1733">
        <f>SUM(O243:Q243)</f>
        <v>0</v>
      </c>
      <c r="T243" s="1689" t="s">
        <v>1788</v>
      </c>
      <c r="U243" s="1951"/>
      <c r="V243" s="1925"/>
      <c r="W243" s="1850"/>
      <c r="X243" s="1868"/>
      <c r="Y243" s="1869"/>
      <c r="Z243" s="250"/>
      <c r="AA243" s="250"/>
      <c r="AB243" s="250"/>
      <c r="AC243" s="1828"/>
      <c r="AD243" s="102"/>
      <c r="AE243" s="55"/>
      <c r="AF243" s="55"/>
      <c r="AG243" s="1695"/>
    </row>
    <row r="244" spans="1:33" ht="81" customHeight="1" thickBot="1" x14ac:dyDescent="0.3">
      <c r="A244" s="2561"/>
      <c r="B244" s="2197" t="s">
        <v>44</v>
      </c>
      <c r="C244" s="2198" t="s">
        <v>45</v>
      </c>
      <c r="D244" s="2109" t="s">
        <v>87</v>
      </c>
      <c r="E244" s="2199" t="s">
        <v>47</v>
      </c>
      <c r="F244" s="2111" t="s">
        <v>1793</v>
      </c>
      <c r="G244" s="2111" t="s">
        <v>136</v>
      </c>
      <c r="H244" s="2111" t="s">
        <v>1794</v>
      </c>
      <c r="I244" s="2200">
        <v>10</v>
      </c>
      <c r="J244" s="2200">
        <v>10</v>
      </c>
      <c r="K244" s="2201">
        <v>24</v>
      </c>
      <c r="L244" s="2201">
        <v>24</v>
      </c>
      <c r="M244" s="2111" t="s">
        <v>1795</v>
      </c>
      <c r="N244" s="2114" t="s">
        <v>193</v>
      </c>
      <c r="O244" s="2115">
        <v>0</v>
      </c>
      <c r="P244" s="2116">
        <v>0</v>
      </c>
      <c r="Q244" s="2116">
        <f>+AC244</f>
        <v>0</v>
      </c>
      <c r="R244" s="2116">
        <v>0</v>
      </c>
      <c r="S244" s="2117">
        <f>SUM(O244:Q244)</f>
        <v>0</v>
      </c>
      <c r="T244" s="2111" t="s">
        <v>1784</v>
      </c>
      <c r="U244" s="2250"/>
      <c r="V244" s="2251"/>
      <c r="W244" s="2120"/>
      <c r="X244" s="2121"/>
      <c r="Y244" s="2122"/>
      <c r="Z244" s="2123"/>
      <c r="AA244" s="2252"/>
      <c r="AB244" s="2252"/>
      <c r="AC244" s="2253"/>
      <c r="AD244" s="2207"/>
      <c r="AE244" s="2207"/>
      <c r="AF244" s="2207"/>
      <c r="AG244" s="2254"/>
    </row>
    <row r="245" spans="1:33" ht="22.5" customHeight="1" thickBot="1" x14ac:dyDescent="0.3">
      <c r="A245" s="2562"/>
      <c r="B245" s="3150" t="s">
        <v>137</v>
      </c>
      <c r="C245" s="3150"/>
      <c r="D245" s="3150"/>
      <c r="E245" s="3150"/>
      <c r="F245" s="3150"/>
      <c r="G245" s="3150"/>
      <c r="H245" s="3150"/>
      <c r="I245" s="3150"/>
      <c r="J245" s="3150"/>
      <c r="K245" s="3150"/>
      <c r="L245" s="3150"/>
      <c r="M245" s="3150"/>
      <c r="N245" s="1914" t="s">
        <v>138</v>
      </c>
      <c r="O245" s="1912">
        <f>SUM(O240:O244)</f>
        <v>0</v>
      </c>
      <c r="P245" s="1912">
        <f>SUM(P240:P244)</f>
        <v>0</v>
      </c>
      <c r="Q245" s="1912">
        <f>SUM(Q240:Q244)</f>
        <v>0</v>
      </c>
      <c r="R245" s="1912">
        <f>SUM(R240:R244)</f>
        <v>0</v>
      </c>
      <c r="S245" s="1912">
        <f>SUM(S240:S244)</f>
        <v>0</v>
      </c>
      <c r="T245" s="1913"/>
      <c r="U245" s="3159" t="s">
        <v>139</v>
      </c>
      <c r="V245" s="2429"/>
      <c r="W245" s="2429"/>
      <c r="X245" s="2429"/>
      <c r="Y245" s="2429"/>
      <c r="Z245" s="2429"/>
      <c r="AA245" s="2429"/>
      <c r="AB245" s="156" t="s">
        <v>138</v>
      </c>
      <c r="AC245" s="1915">
        <f>SUM(AC240:AC244)</f>
        <v>0</v>
      </c>
      <c r="AD245" s="3151"/>
      <c r="AE245" s="3152"/>
      <c r="AF245" s="3152"/>
      <c r="AG245" s="3153"/>
    </row>
    <row r="246" spans="1:33" ht="232.5" customHeight="1" x14ac:dyDescent="0.25">
      <c r="A246" s="2309" t="s">
        <v>1796</v>
      </c>
      <c r="B246" s="1711" t="s">
        <v>75</v>
      </c>
      <c r="C246" s="1712" t="s">
        <v>76</v>
      </c>
      <c r="D246" s="1704" t="s">
        <v>141</v>
      </c>
      <c r="E246" s="1716" t="s">
        <v>47</v>
      </c>
      <c r="F246" s="1728" t="s">
        <v>215</v>
      </c>
      <c r="G246" s="1704" t="s">
        <v>1756</v>
      </c>
      <c r="H246" s="1704" t="s">
        <v>457</v>
      </c>
      <c r="I246" s="2078">
        <v>30</v>
      </c>
      <c r="J246" s="2078">
        <v>30</v>
      </c>
      <c r="K246" s="2078">
        <v>24</v>
      </c>
      <c r="L246" s="2078">
        <v>24</v>
      </c>
      <c r="M246" s="1704" t="s">
        <v>1797</v>
      </c>
      <c r="N246" s="1709" t="s">
        <v>1758</v>
      </c>
      <c r="O246" s="2079">
        <v>0</v>
      </c>
      <c r="P246" s="2133">
        <v>0</v>
      </c>
      <c r="Q246" s="2133">
        <f>+AC246</f>
        <v>0</v>
      </c>
      <c r="R246" s="2133">
        <v>0</v>
      </c>
      <c r="S246" s="2134">
        <f>SUM(O246:Q246)</f>
        <v>0</v>
      </c>
      <c r="T246" s="1704" t="s">
        <v>1798</v>
      </c>
      <c r="U246" s="1942"/>
      <c r="V246" s="1943"/>
      <c r="W246" s="1944"/>
      <c r="X246" s="88"/>
      <c r="Y246" s="89"/>
      <c r="Z246" s="233"/>
      <c r="AA246" s="233"/>
      <c r="AB246" s="233"/>
      <c r="AC246" s="234"/>
      <c r="AD246" s="89"/>
      <c r="AE246" s="92"/>
      <c r="AF246" s="92"/>
      <c r="AG246" s="1708"/>
    </row>
    <row r="247" spans="1:33" ht="93" customHeight="1" x14ac:dyDescent="0.25">
      <c r="A247" s="2761" t="s">
        <v>1796</v>
      </c>
      <c r="B247" s="113" t="s">
        <v>75</v>
      </c>
      <c r="C247" s="114" t="s">
        <v>76</v>
      </c>
      <c r="D247" s="115" t="s">
        <v>141</v>
      </c>
      <c r="E247" s="116" t="s">
        <v>47</v>
      </c>
      <c r="F247" s="2061" t="s">
        <v>1760</v>
      </c>
      <c r="G247" s="2061" t="s">
        <v>1799</v>
      </c>
      <c r="H247" s="2061" t="s">
        <v>1800</v>
      </c>
      <c r="I247" s="2038">
        <v>1</v>
      </c>
      <c r="J247" s="2038">
        <v>1</v>
      </c>
      <c r="K247" s="2038">
        <v>24</v>
      </c>
      <c r="L247" s="2038">
        <v>24</v>
      </c>
      <c r="M247" s="2061" t="s">
        <v>1801</v>
      </c>
      <c r="N247" s="2062" t="s">
        <v>1764</v>
      </c>
      <c r="O247" s="2086">
        <v>0</v>
      </c>
      <c r="P247" s="2087">
        <v>0</v>
      </c>
      <c r="Q247" s="2087">
        <f>+AC247</f>
        <v>0</v>
      </c>
      <c r="R247" s="2087">
        <v>0</v>
      </c>
      <c r="S247" s="2088">
        <f>SUM(O247:Q247)</f>
        <v>0</v>
      </c>
      <c r="T247" s="2061" t="s">
        <v>1798</v>
      </c>
      <c r="U247" s="2190"/>
      <c r="V247" s="2151"/>
      <c r="W247" s="124"/>
      <c r="X247" s="125"/>
      <c r="Y247" s="126"/>
      <c r="Z247" s="2071"/>
      <c r="AA247" s="2072"/>
      <c r="AB247" s="2072"/>
      <c r="AC247" s="2059"/>
      <c r="AD247" s="126"/>
      <c r="AE247" s="130"/>
      <c r="AF247" s="130"/>
      <c r="AG247" s="135"/>
    </row>
    <row r="248" spans="1:33" ht="76.5" customHeight="1" x14ac:dyDescent="0.25">
      <c r="A248" s="2561"/>
      <c r="B248" s="1713" t="s">
        <v>1765</v>
      </c>
      <c r="C248" s="1714" t="s">
        <v>1766</v>
      </c>
      <c r="D248" s="1698" t="s">
        <v>265</v>
      </c>
      <c r="E248" s="1724" t="s">
        <v>47</v>
      </c>
      <c r="F248" s="1692" t="s">
        <v>1802</v>
      </c>
      <c r="G248" s="1692" t="s">
        <v>96</v>
      </c>
      <c r="H248" s="1692" t="s">
        <v>417</v>
      </c>
      <c r="I248" s="1693">
        <v>1</v>
      </c>
      <c r="J248" s="1693">
        <v>2</v>
      </c>
      <c r="K248" s="1693">
        <v>1</v>
      </c>
      <c r="L248" s="1693">
        <v>1</v>
      </c>
      <c r="M248" s="1692" t="s">
        <v>464</v>
      </c>
      <c r="N248" s="1694" t="s">
        <v>1769</v>
      </c>
      <c r="O248" s="2083">
        <v>0</v>
      </c>
      <c r="P248" s="2084">
        <v>0</v>
      </c>
      <c r="Q248" s="2084">
        <f>+AC248</f>
        <v>0</v>
      </c>
      <c r="R248" s="2084">
        <v>0</v>
      </c>
      <c r="S248" s="2085">
        <f>SUM(O248:Q248)</f>
        <v>0</v>
      </c>
      <c r="T248" s="1692" t="s">
        <v>1798</v>
      </c>
      <c r="U248" s="1940"/>
      <c r="V248" s="1926"/>
      <c r="W248" s="1945"/>
      <c r="X248" s="27"/>
      <c r="Y248" s="28"/>
      <c r="Z248" s="1761"/>
      <c r="AA248" s="239"/>
      <c r="AB248" s="239"/>
      <c r="AC248" s="1763"/>
      <c r="AD248" s="28"/>
      <c r="AE248" s="134"/>
      <c r="AF248" s="134"/>
      <c r="AG248" s="1710"/>
    </row>
    <row r="249" spans="1:33" ht="138.75" customHeight="1" x14ac:dyDescent="0.25">
      <c r="A249" s="2561"/>
      <c r="B249" s="113" t="s">
        <v>93</v>
      </c>
      <c r="C249" s="114" t="s">
        <v>94</v>
      </c>
      <c r="D249" s="115" t="s">
        <v>337</v>
      </c>
      <c r="E249" s="116" t="s">
        <v>47</v>
      </c>
      <c r="F249" s="2061" t="s">
        <v>1770</v>
      </c>
      <c r="G249" s="2061" t="s">
        <v>1803</v>
      </c>
      <c r="H249" s="2061" t="s">
        <v>1772</v>
      </c>
      <c r="I249" s="2038">
        <v>1</v>
      </c>
      <c r="J249" s="2038">
        <v>1</v>
      </c>
      <c r="K249" s="2038">
        <v>24</v>
      </c>
      <c r="L249" s="2038">
        <v>24</v>
      </c>
      <c r="M249" s="2061" t="s">
        <v>1804</v>
      </c>
      <c r="N249" s="2062" t="s">
        <v>1805</v>
      </c>
      <c r="O249" s="2086">
        <v>0</v>
      </c>
      <c r="P249" s="2087">
        <v>0</v>
      </c>
      <c r="Q249" s="2087">
        <f>+AC249</f>
        <v>0</v>
      </c>
      <c r="R249" s="2087">
        <v>0</v>
      </c>
      <c r="S249" s="2088">
        <f>SUM(O249:Q249)</f>
        <v>0</v>
      </c>
      <c r="T249" s="2061" t="s">
        <v>1798</v>
      </c>
      <c r="U249" s="2190"/>
      <c r="V249" s="2151"/>
      <c r="W249" s="2194"/>
      <c r="X249" s="2195"/>
      <c r="Y249" s="2196"/>
      <c r="Z249" s="2071"/>
      <c r="AA249" s="2071"/>
      <c r="AB249" s="2071"/>
      <c r="AC249" s="2059"/>
      <c r="AD249" s="362"/>
      <c r="AE249" s="362"/>
      <c r="AF249" s="362"/>
      <c r="AG249" s="2249"/>
    </row>
    <row r="250" spans="1:33" ht="132" customHeight="1" thickBot="1" x14ac:dyDescent="0.3">
      <c r="A250" s="2561"/>
      <c r="B250" s="2197" t="s">
        <v>44</v>
      </c>
      <c r="C250" s="2198" t="s">
        <v>45</v>
      </c>
      <c r="D250" s="2109" t="s">
        <v>338</v>
      </c>
      <c r="E250" s="2255" t="s">
        <v>47</v>
      </c>
      <c r="F250" s="2111" t="s">
        <v>1806</v>
      </c>
      <c r="G250" s="2111" t="s">
        <v>136</v>
      </c>
      <c r="H250" s="2111" t="s">
        <v>1776</v>
      </c>
      <c r="I250" s="2113">
        <v>50</v>
      </c>
      <c r="J250" s="2113">
        <v>50</v>
      </c>
      <c r="K250" s="2113">
        <v>24</v>
      </c>
      <c r="L250" s="2113">
        <v>24</v>
      </c>
      <c r="M250" s="2111" t="s">
        <v>1777</v>
      </c>
      <c r="N250" s="2114" t="s">
        <v>1807</v>
      </c>
      <c r="O250" s="2256">
        <v>0</v>
      </c>
      <c r="P250" s="2257">
        <v>0</v>
      </c>
      <c r="Q250" s="2257">
        <f>+AC250</f>
        <v>0</v>
      </c>
      <c r="R250" s="2257">
        <v>0</v>
      </c>
      <c r="S250" s="2258">
        <f>SUM(O250:Q250)</f>
        <v>0</v>
      </c>
      <c r="T250" s="2111" t="s">
        <v>1798</v>
      </c>
      <c r="U250" s="2202"/>
      <c r="V250" s="2203"/>
      <c r="W250" s="2204"/>
      <c r="X250" s="2259"/>
      <c r="Y250" s="2260"/>
      <c r="Z250" s="2252"/>
      <c r="AA250" s="2252"/>
      <c r="AB250" s="2252"/>
      <c r="AC250" s="2253"/>
      <c r="AD250" s="2260"/>
      <c r="AE250" s="2125"/>
      <c r="AF250" s="2125"/>
      <c r="AG250" s="2126"/>
    </row>
    <row r="251" spans="1:33" ht="22.5" customHeight="1" thickBot="1" x14ac:dyDescent="0.3">
      <c r="A251" s="2562"/>
      <c r="B251" s="2429" t="s">
        <v>137</v>
      </c>
      <c r="C251" s="2429"/>
      <c r="D251" s="2429"/>
      <c r="E251" s="2429"/>
      <c r="F251" s="2429"/>
      <c r="G251" s="2429"/>
      <c r="H251" s="2429"/>
      <c r="I251" s="2429"/>
      <c r="J251" s="2429"/>
      <c r="K251" s="2429"/>
      <c r="L251" s="2429"/>
      <c r="M251" s="2429"/>
      <c r="N251" s="156" t="s">
        <v>138</v>
      </c>
      <c r="O251" s="170">
        <f>SUM(O246:O250)</f>
        <v>0</v>
      </c>
      <c r="P251" s="170">
        <f>SUM(P246:P250)</f>
        <v>0</v>
      </c>
      <c r="Q251" s="170">
        <f>SUM(Q246:Q250)</f>
        <v>0</v>
      </c>
      <c r="R251" s="170">
        <f>SUM(R246:R250)</f>
        <v>0</v>
      </c>
      <c r="S251" s="170">
        <f>SUM(S246:S250)</f>
        <v>0</v>
      </c>
      <c r="T251" s="1836"/>
      <c r="U251" s="3159" t="s">
        <v>139</v>
      </c>
      <c r="V251" s="2429"/>
      <c r="W251" s="2429"/>
      <c r="X251" s="2429"/>
      <c r="Y251" s="2429"/>
      <c r="Z251" s="2429"/>
      <c r="AA251" s="2429"/>
      <c r="AB251" s="156" t="s">
        <v>138</v>
      </c>
      <c r="AC251" s="1952">
        <f>AC246+AC247+AC248+AC249+AC250</f>
        <v>0</v>
      </c>
      <c r="AD251" s="3160"/>
      <c r="AE251" s="3161"/>
      <c r="AF251" s="3161"/>
      <c r="AG251" s="3149"/>
    </row>
    <row r="252" spans="1:33" ht="233.25" customHeight="1" x14ac:dyDescent="0.25">
      <c r="A252" s="2309" t="s">
        <v>1808</v>
      </c>
      <c r="B252" s="2127" t="s">
        <v>75</v>
      </c>
      <c r="C252" s="1712" t="s">
        <v>76</v>
      </c>
      <c r="D252" s="1704" t="s">
        <v>141</v>
      </c>
      <c r="E252" s="1716" t="s">
        <v>47</v>
      </c>
      <c r="F252" s="1704" t="s">
        <v>215</v>
      </c>
      <c r="G252" s="1704" t="s">
        <v>1756</v>
      </c>
      <c r="H252" s="1704" t="s">
        <v>1809</v>
      </c>
      <c r="I252" s="1719">
        <v>30</v>
      </c>
      <c r="J252" s="1719">
        <v>30</v>
      </c>
      <c r="K252" s="1707">
        <v>24</v>
      </c>
      <c r="L252" s="1707">
        <v>24</v>
      </c>
      <c r="M252" s="1704" t="s">
        <v>1757</v>
      </c>
      <c r="N252" s="1709" t="s">
        <v>1810</v>
      </c>
      <c r="O252" s="2079">
        <v>0</v>
      </c>
      <c r="P252" s="2133">
        <v>0</v>
      </c>
      <c r="Q252" s="2133">
        <f>+AC252</f>
        <v>0</v>
      </c>
      <c r="R252" s="2133">
        <v>0</v>
      </c>
      <c r="S252" s="2134">
        <f>SUM(O252:Q252)</f>
        <v>0</v>
      </c>
      <c r="T252" s="1704" t="s">
        <v>1811</v>
      </c>
      <c r="U252" s="1942"/>
      <c r="V252" s="86"/>
      <c r="W252" s="1944"/>
      <c r="X252" s="88"/>
      <c r="Y252" s="89"/>
      <c r="Z252" s="233"/>
      <c r="AA252" s="233"/>
      <c r="AB252" s="233"/>
      <c r="AC252" s="234"/>
      <c r="AD252" s="89"/>
      <c r="AE252" s="92"/>
      <c r="AF252" s="92"/>
      <c r="AG252" s="1708"/>
    </row>
    <row r="253" spans="1:33" ht="93" customHeight="1" x14ac:dyDescent="0.25">
      <c r="A253" s="2761" t="s">
        <v>1808</v>
      </c>
      <c r="B253" s="2144" t="s">
        <v>75</v>
      </c>
      <c r="C253" s="114" t="s">
        <v>76</v>
      </c>
      <c r="D253" s="2061" t="s">
        <v>141</v>
      </c>
      <c r="E253" s="141" t="s">
        <v>47</v>
      </c>
      <c r="F253" s="2061" t="s">
        <v>1760</v>
      </c>
      <c r="G253" s="2061" t="s">
        <v>1761</v>
      </c>
      <c r="H253" s="2061" t="s">
        <v>1812</v>
      </c>
      <c r="I253" s="2037">
        <v>1</v>
      </c>
      <c r="J253" s="2037">
        <v>1</v>
      </c>
      <c r="K253" s="2038">
        <v>24</v>
      </c>
      <c r="L253" s="2038">
        <v>24</v>
      </c>
      <c r="M253" s="2061" t="s">
        <v>1813</v>
      </c>
      <c r="N253" s="2062" t="s">
        <v>1764</v>
      </c>
      <c r="O253" s="2086">
        <v>0</v>
      </c>
      <c r="P253" s="2087">
        <v>0</v>
      </c>
      <c r="Q253" s="2087">
        <f>+AC253</f>
        <v>0</v>
      </c>
      <c r="R253" s="2087">
        <v>0</v>
      </c>
      <c r="S253" s="2088">
        <f>SUM(O253:Q253)</f>
        <v>0</v>
      </c>
      <c r="T253" s="2061" t="s">
        <v>1811</v>
      </c>
      <c r="U253" s="2190"/>
      <c r="V253" s="2261"/>
      <c r="W253" s="124"/>
      <c r="X253" s="125"/>
      <c r="Y253" s="126"/>
      <c r="Z253" s="2071"/>
      <c r="AA253" s="2072"/>
      <c r="AB253" s="2072"/>
      <c r="AC253" s="2059"/>
      <c r="AD253" s="126"/>
      <c r="AE253" s="130"/>
      <c r="AF253" s="130"/>
      <c r="AG253" s="135"/>
    </row>
    <row r="254" spans="1:33" ht="75" customHeight="1" x14ac:dyDescent="0.25">
      <c r="A254" s="2561"/>
      <c r="B254" s="1713" t="s">
        <v>1765</v>
      </c>
      <c r="C254" s="1714" t="s">
        <v>1766</v>
      </c>
      <c r="D254" s="1698" t="s">
        <v>265</v>
      </c>
      <c r="E254" s="1715" t="s">
        <v>47</v>
      </c>
      <c r="F254" s="1692" t="s">
        <v>1814</v>
      </c>
      <c r="G254" s="1692" t="s">
        <v>96</v>
      </c>
      <c r="H254" s="1692" t="s">
        <v>417</v>
      </c>
      <c r="I254" s="1700">
        <v>1</v>
      </c>
      <c r="J254" s="1700">
        <v>2</v>
      </c>
      <c r="K254" s="1693">
        <v>3</v>
      </c>
      <c r="L254" s="1693">
        <v>3</v>
      </c>
      <c r="M254" s="1692" t="s">
        <v>464</v>
      </c>
      <c r="N254" s="1694" t="s">
        <v>366</v>
      </c>
      <c r="O254" s="2083">
        <v>0</v>
      </c>
      <c r="P254" s="2084">
        <v>0</v>
      </c>
      <c r="Q254" s="2084">
        <f>+AC254</f>
        <v>0</v>
      </c>
      <c r="R254" s="2084">
        <v>0</v>
      </c>
      <c r="S254" s="2085">
        <f>SUM(O254:Q254)</f>
        <v>0</v>
      </c>
      <c r="T254" s="1692" t="s">
        <v>1811</v>
      </c>
      <c r="U254" s="1940"/>
      <c r="V254" s="171"/>
      <c r="W254" s="1945"/>
      <c r="X254" s="27"/>
      <c r="Y254" s="28"/>
      <c r="Z254" s="1761"/>
      <c r="AA254" s="239"/>
      <c r="AB254" s="239"/>
      <c r="AC254" s="1763"/>
      <c r="AD254" s="28"/>
      <c r="AE254" s="134"/>
      <c r="AF254" s="134"/>
      <c r="AG254" s="1710"/>
    </row>
    <row r="255" spans="1:33" ht="138" customHeight="1" x14ac:dyDescent="0.25">
      <c r="A255" s="2561"/>
      <c r="B255" s="113" t="s">
        <v>93</v>
      </c>
      <c r="C255" s="114" t="s">
        <v>94</v>
      </c>
      <c r="D255" s="115" t="s">
        <v>337</v>
      </c>
      <c r="E255" s="141" t="s">
        <v>47</v>
      </c>
      <c r="F255" s="2061" t="s">
        <v>1770</v>
      </c>
      <c r="G255" s="2061" t="s">
        <v>1771</v>
      </c>
      <c r="H255" s="2061" t="s">
        <v>1815</v>
      </c>
      <c r="I255" s="2045">
        <v>1</v>
      </c>
      <c r="J255" s="2045">
        <v>1</v>
      </c>
      <c r="K255" s="2191">
        <v>24</v>
      </c>
      <c r="L255" s="2191">
        <v>24</v>
      </c>
      <c r="M255" s="2192" t="s">
        <v>1816</v>
      </c>
      <c r="N255" s="2193" t="s">
        <v>1817</v>
      </c>
      <c r="O255" s="2086">
        <v>0</v>
      </c>
      <c r="P255" s="2087">
        <v>0</v>
      </c>
      <c r="Q255" s="2087">
        <f>+AC255</f>
        <v>0</v>
      </c>
      <c r="R255" s="2087">
        <v>0</v>
      </c>
      <c r="S255" s="2088">
        <f>SUM(O255:Q255)</f>
        <v>0</v>
      </c>
      <c r="T255" s="2061" t="s">
        <v>1811</v>
      </c>
      <c r="U255" s="2190"/>
      <c r="V255" s="2261"/>
      <c r="W255" s="2194"/>
      <c r="X255" s="125"/>
      <c r="Y255" s="126"/>
      <c r="Z255" s="2071"/>
      <c r="AA255" s="2072"/>
      <c r="AB255" s="2072"/>
      <c r="AC255" s="2059"/>
      <c r="AD255" s="126"/>
      <c r="AE255" s="130"/>
      <c r="AF255" s="130"/>
      <c r="AG255" s="2249"/>
    </row>
    <row r="256" spans="1:33" ht="106.5" customHeight="1" thickBot="1" x14ac:dyDescent="0.3">
      <c r="A256" s="2561"/>
      <c r="B256" s="2263" t="s">
        <v>44</v>
      </c>
      <c r="C256" s="2198" t="s">
        <v>45</v>
      </c>
      <c r="D256" s="2109" t="s">
        <v>338</v>
      </c>
      <c r="E256" s="2199" t="s">
        <v>47</v>
      </c>
      <c r="F256" s="2111" t="s">
        <v>1775</v>
      </c>
      <c r="G256" s="2111" t="s">
        <v>136</v>
      </c>
      <c r="H256" s="2111" t="s">
        <v>1818</v>
      </c>
      <c r="I256" s="2200">
        <v>50</v>
      </c>
      <c r="J256" s="2200">
        <v>50</v>
      </c>
      <c r="K256" s="2201">
        <v>24</v>
      </c>
      <c r="L256" s="2201">
        <v>24</v>
      </c>
      <c r="M256" s="2111" t="s">
        <v>1819</v>
      </c>
      <c r="N256" s="2114" t="s">
        <v>1820</v>
      </c>
      <c r="O256" s="2115">
        <v>0</v>
      </c>
      <c r="P256" s="2116">
        <v>0</v>
      </c>
      <c r="Q256" s="2116">
        <f>+AC256</f>
        <v>0</v>
      </c>
      <c r="R256" s="2116">
        <v>0</v>
      </c>
      <c r="S256" s="2117">
        <f>SUM(O256:Q256)</f>
        <v>0</v>
      </c>
      <c r="T256" s="2111" t="s">
        <v>1821</v>
      </c>
      <c r="U256" s="2202"/>
      <c r="V256" s="2264"/>
      <c r="W256" s="2204"/>
      <c r="X256" s="2205"/>
      <c r="Y256" s="2206"/>
      <c r="Z256" s="2123"/>
      <c r="AA256" s="2123"/>
      <c r="AB256" s="2123"/>
      <c r="AC256" s="2124"/>
      <c r="AD256" s="2207"/>
      <c r="AE256" s="2207"/>
      <c r="AF256" s="2125"/>
      <c r="AG256" s="2254"/>
    </row>
    <row r="257" spans="1:33" ht="22.5" customHeight="1" thickBot="1" x14ac:dyDescent="0.3">
      <c r="A257" s="3169"/>
      <c r="B257" s="2429" t="s">
        <v>137</v>
      </c>
      <c r="C257" s="2429"/>
      <c r="D257" s="2429"/>
      <c r="E257" s="2429"/>
      <c r="F257" s="2429"/>
      <c r="G257" s="2429"/>
      <c r="H257" s="2429"/>
      <c r="I257" s="2429"/>
      <c r="J257" s="2429"/>
      <c r="K257" s="2429"/>
      <c r="L257" s="2429"/>
      <c r="M257" s="2429"/>
      <c r="N257" s="2262" t="s">
        <v>138</v>
      </c>
      <c r="O257" s="1953">
        <f>SUM(O252:O256)</f>
        <v>0</v>
      </c>
      <c r="P257" s="1953">
        <f>SUM(P252:P256)</f>
        <v>0</v>
      </c>
      <c r="Q257" s="1953">
        <f>SUM(Q252:Q256)</f>
        <v>0</v>
      </c>
      <c r="R257" s="1953">
        <f>SUM(R252:R256)</f>
        <v>0</v>
      </c>
      <c r="S257" s="1953">
        <f>SUM(S252:S256)</f>
        <v>0</v>
      </c>
      <c r="T257" s="1954"/>
      <c r="U257" s="2429" t="s">
        <v>139</v>
      </c>
      <c r="V257" s="2429"/>
      <c r="W257" s="2429"/>
      <c r="X257" s="2429"/>
      <c r="Y257" s="2429"/>
      <c r="Z257" s="2429"/>
      <c r="AA257" s="2429"/>
      <c r="AB257" s="1955" t="s">
        <v>138</v>
      </c>
      <c r="AC257" s="1956">
        <f>SUM(AC252:AC256)</f>
        <v>0</v>
      </c>
      <c r="AD257" s="3170"/>
      <c r="AE257" s="3161"/>
      <c r="AF257" s="3161"/>
      <c r="AG257" s="3149"/>
    </row>
    <row r="258" spans="1:33" ht="231" customHeight="1" x14ac:dyDescent="0.25">
      <c r="A258" s="2310" t="s">
        <v>1822</v>
      </c>
      <c r="B258" s="1711" t="s">
        <v>75</v>
      </c>
      <c r="C258" s="1712" t="s">
        <v>76</v>
      </c>
      <c r="D258" s="1704" t="s">
        <v>141</v>
      </c>
      <c r="E258" s="1716" t="s">
        <v>47</v>
      </c>
      <c r="F258" s="1704" t="s">
        <v>215</v>
      </c>
      <c r="G258" s="1704" t="s">
        <v>1756</v>
      </c>
      <c r="H258" s="1704" t="s">
        <v>457</v>
      </c>
      <c r="I258" s="2078">
        <v>30</v>
      </c>
      <c r="J258" s="2078">
        <v>30</v>
      </c>
      <c r="K258" s="2078">
        <v>24</v>
      </c>
      <c r="L258" s="2078">
        <v>24</v>
      </c>
      <c r="M258" s="1704" t="s">
        <v>1823</v>
      </c>
      <c r="N258" s="1709" t="s">
        <v>1758</v>
      </c>
      <c r="O258" s="2079">
        <v>0</v>
      </c>
      <c r="P258" s="2133">
        <v>0</v>
      </c>
      <c r="Q258" s="2133">
        <f>+AC258</f>
        <v>0</v>
      </c>
      <c r="R258" s="2133">
        <v>0</v>
      </c>
      <c r="S258" s="2134">
        <f>SUM(O258:Q258)</f>
        <v>0</v>
      </c>
      <c r="T258" s="1704" t="s">
        <v>1824</v>
      </c>
      <c r="U258" s="1942"/>
      <c r="V258" s="86"/>
      <c r="W258" s="1944"/>
      <c r="X258" s="88"/>
      <c r="Y258" s="89"/>
      <c r="Z258" s="233"/>
      <c r="AA258" s="233"/>
      <c r="AB258" s="233"/>
      <c r="AC258" s="234"/>
      <c r="AD258" s="89"/>
      <c r="AE258" s="92"/>
      <c r="AF258" s="92"/>
      <c r="AG258" s="1957"/>
    </row>
    <row r="259" spans="1:33" ht="93" customHeight="1" x14ac:dyDescent="0.25">
      <c r="A259" s="2761" t="s">
        <v>1822</v>
      </c>
      <c r="B259" s="113" t="s">
        <v>75</v>
      </c>
      <c r="C259" s="114" t="s">
        <v>76</v>
      </c>
      <c r="D259" s="115" t="s">
        <v>141</v>
      </c>
      <c r="E259" s="116" t="s">
        <v>47</v>
      </c>
      <c r="F259" s="2061" t="s">
        <v>1760</v>
      </c>
      <c r="G259" s="2061" t="s">
        <v>1761</v>
      </c>
      <c r="H259" s="2061" t="s">
        <v>1800</v>
      </c>
      <c r="I259" s="2038">
        <v>1</v>
      </c>
      <c r="J259" s="2038">
        <v>1</v>
      </c>
      <c r="K259" s="2038">
        <v>24</v>
      </c>
      <c r="L259" s="2038">
        <v>24</v>
      </c>
      <c r="M259" s="2061" t="s">
        <v>1813</v>
      </c>
      <c r="N259" s="2062" t="s">
        <v>1764</v>
      </c>
      <c r="O259" s="2086">
        <v>0</v>
      </c>
      <c r="P259" s="2087">
        <v>0</v>
      </c>
      <c r="Q259" s="2087">
        <f>+AC259</f>
        <v>0</v>
      </c>
      <c r="R259" s="2087">
        <v>0</v>
      </c>
      <c r="S259" s="2088">
        <f>SUM(O259:Q259)</f>
        <v>0</v>
      </c>
      <c r="T259" s="2061" t="s">
        <v>1824</v>
      </c>
      <c r="U259" s="2190"/>
      <c r="V259" s="2261"/>
      <c r="W259" s="124"/>
      <c r="X259" s="125"/>
      <c r="Y259" s="126"/>
      <c r="Z259" s="2071"/>
      <c r="AA259" s="2072"/>
      <c r="AB259" s="2072"/>
      <c r="AC259" s="2059"/>
      <c r="AD259" s="126"/>
      <c r="AE259" s="130"/>
      <c r="AF259" s="130"/>
      <c r="AG259" s="2249"/>
    </row>
    <row r="260" spans="1:33" ht="75" customHeight="1" x14ac:dyDescent="0.25">
      <c r="A260" s="2561"/>
      <c r="B260" s="1713" t="s">
        <v>1765</v>
      </c>
      <c r="C260" s="1714" t="s">
        <v>1766</v>
      </c>
      <c r="D260" s="1698" t="s">
        <v>265</v>
      </c>
      <c r="E260" s="1724" t="s">
        <v>47</v>
      </c>
      <c r="F260" s="1692" t="s">
        <v>1802</v>
      </c>
      <c r="G260" s="1692" t="s">
        <v>96</v>
      </c>
      <c r="H260" s="1692" t="s">
        <v>417</v>
      </c>
      <c r="I260" s="1693">
        <v>1</v>
      </c>
      <c r="J260" s="1693">
        <v>2</v>
      </c>
      <c r="K260" s="1693">
        <v>1</v>
      </c>
      <c r="L260" s="1693">
        <v>1</v>
      </c>
      <c r="M260" s="1692" t="s">
        <v>464</v>
      </c>
      <c r="N260" s="1694" t="s">
        <v>1769</v>
      </c>
      <c r="O260" s="2083">
        <v>0</v>
      </c>
      <c r="P260" s="2084">
        <v>0</v>
      </c>
      <c r="Q260" s="2084">
        <f>+AC260</f>
        <v>0</v>
      </c>
      <c r="R260" s="2084">
        <v>0</v>
      </c>
      <c r="S260" s="2085">
        <f>SUM(O260:Q260)</f>
        <v>0</v>
      </c>
      <c r="T260" s="1692" t="s">
        <v>1824</v>
      </c>
      <c r="U260" s="1940"/>
      <c r="V260" s="171"/>
      <c r="W260" s="1945"/>
      <c r="X260" s="27"/>
      <c r="Y260" s="28"/>
      <c r="Z260" s="1761"/>
      <c r="AA260" s="239"/>
      <c r="AB260" s="239"/>
      <c r="AC260" s="1763"/>
      <c r="AD260" s="28"/>
      <c r="AE260" s="134"/>
      <c r="AF260" s="134"/>
      <c r="AG260" s="1941"/>
    </row>
    <row r="261" spans="1:33" ht="137.25" customHeight="1" x14ac:dyDescent="0.25">
      <c r="A261" s="2561"/>
      <c r="B261" s="113" t="s">
        <v>93</v>
      </c>
      <c r="C261" s="114" t="s">
        <v>94</v>
      </c>
      <c r="D261" s="115" t="s">
        <v>337</v>
      </c>
      <c r="E261" s="116" t="s">
        <v>47</v>
      </c>
      <c r="F261" s="2061" t="s">
        <v>1770</v>
      </c>
      <c r="G261" s="2061" t="s">
        <v>1771</v>
      </c>
      <c r="H261" s="2061" t="s">
        <v>1825</v>
      </c>
      <c r="I261" s="2038">
        <v>1</v>
      </c>
      <c r="J261" s="2038">
        <v>1</v>
      </c>
      <c r="K261" s="2038">
        <v>24</v>
      </c>
      <c r="L261" s="2038">
        <v>24</v>
      </c>
      <c r="M261" s="2061" t="s">
        <v>1826</v>
      </c>
      <c r="N261" s="2062" t="s">
        <v>1827</v>
      </c>
      <c r="O261" s="2086">
        <v>0</v>
      </c>
      <c r="P261" s="2087">
        <v>0</v>
      </c>
      <c r="Q261" s="2087">
        <f>+AC261</f>
        <v>0</v>
      </c>
      <c r="R261" s="2087">
        <v>0</v>
      </c>
      <c r="S261" s="2088">
        <f>SUM(O261:Q261)</f>
        <v>0</v>
      </c>
      <c r="T261" s="2061" t="s">
        <v>1824</v>
      </c>
      <c r="U261" s="2190"/>
      <c r="V261" s="2261"/>
      <c r="W261" s="2194"/>
      <c r="X261" s="2195"/>
      <c r="Y261" s="2196"/>
      <c r="Z261" s="2071"/>
      <c r="AA261" s="2071"/>
      <c r="AB261" s="2071"/>
      <c r="AC261" s="2059"/>
      <c r="AD261" s="362"/>
      <c r="AE261" s="362"/>
      <c r="AF261" s="362"/>
      <c r="AG261" s="2249"/>
    </row>
    <row r="262" spans="1:33" ht="132" customHeight="1" thickBot="1" x14ac:dyDescent="0.3">
      <c r="A262" s="2561"/>
      <c r="B262" s="2197" t="s">
        <v>44</v>
      </c>
      <c r="C262" s="2198" t="s">
        <v>45</v>
      </c>
      <c r="D262" s="2109" t="s">
        <v>338</v>
      </c>
      <c r="E262" s="2255" t="s">
        <v>47</v>
      </c>
      <c r="F262" s="2111" t="s">
        <v>1775</v>
      </c>
      <c r="G262" s="2111" t="s">
        <v>136</v>
      </c>
      <c r="H262" s="2111" t="s">
        <v>1776</v>
      </c>
      <c r="I262" s="2113">
        <v>50</v>
      </c>
      <c r="J262" s="2113">
        <v>50</v>
      </c>
      <c r="K262" s="2113">
        <v>24</v>
      </c>
      <c r="L262" s="2113">
        <v>24</v>
      </c>
      <c r="M262" s="2111" t="s">
        <v>1777</v>
      </c>
      <c r="N262" s="2114" t="s">
        <v>1828</v>
      </c>
      <c r="O262" s="2115">
        <v>0</v>
      </c>
      <c r="P262" s="2116">
        <v>0</v>
      </c>
      <c r="Q262" s="2116">
        <f>+AC262</f>
        <v>0</v>
      </c>
      <c r="R262" s="2116">
        <v>0</v>
      </c>
      <c r="S262" s="2117">
        <f>SUM(O262:Q262)</f>
        <v>0</v>
      </c>
      <c r="T262" s="2111" t="s">
        <v>1824</v>
      </c>
      <c r="U262" s="2202"/>
      <c r="V262" s="2264"/>
      <c r="W262" s="2204"/>
      <c r="X262" s="2259"/>
      <c r="Y262" s="2260"/>
      <c r="Z262" s="2252"/>
      <c r="AA262" s="2252"/>
      <c r="AB262" s="2252"/>
      <c r="AC262" s="2253"/>
      <c r="AD262" s="2260"/>
      <c r="AE262" s="2125"/>
      <c r="AF262" s="2207"/>
      <c r="AG262" s="2254"/>
    </row>
    <row r="263" spans="1:33" ht="22.5" customHeight="1" thickBot="1" x14ac:dyDescent="0.3">
      <c r="A263" s="2562"/>
      <c r="B263" s="2429" t="s">
        <v>137</v>
      </c>
      <c r="C263" s="2429"/>
      <c r="D263" s="2429"/>
      <c r="E263" s="2429"/>
      <c r="F263" s="2429"/>
      <c r="G263" s="2429"/>
      <c r="H263" s="2429"/>
      <c r="I263" s="2429"/>
      <c r="J263" s="2429"/>
      <c r="K263" s="2429"/>
      <c r="L263" s="2429"/>
      <c r="M263" s="2429"/>
      <c r="N263" s="2265" t="s">
        <v>138</v>
      </c>
      <c r="O263" s="81">
        <f>SUM(O258:O262)</f>
        <v>0</v>
      </c>
      <c r="P263" s="81">
        <f>SUM(P258:P262)</f>
        <v>0</v>
      </c>
      <c r="Q263" s="81">
        <f>SUM(Q258:Q262)</f>
        <v>0</v>
      </c>
      <c r="R263" s="81">
        <f>SUM(R258:R262)</f>
        <v>0</v>
      </c>
      <c r="S263" s="81">
        <f>SUM(S258:S262)</f>
        <v>0</v>
      </c>
      <c r="T263" s="1958"/>
      <c r="U263" s="3070" t="s">
        <v>139</v>
      </c>
      <c r="V263" s="2638"/>
      <c r="W263" s="2638"/>
      <c r="X263" s="2638"/>
      <c r="Y263" s="2638"/>
      <c r="Z263" s="2638"/>
      <c r="AA263" s="2638"/>
      <c r="AB263" s="156" t="s">
        <v>138</v>
      </c>
      <c r="AC263" s="158">
        <f>SUM(AC258:AC262)</f>
        <v>0</v>
      </c>
      <c r="AD263" s="3160"/>
      <c r="AE263" s="3161"/>
      <c r="AF263" s="3161"/>
      <c r="AG263" s="3149"/>
    </row>
    <row r="264" spans="1:33" ht="237.75" customHeight="1" x14ac:dyDescent="0.25">
      <c r="A264" s="2308" t="s">
        <v>229</v>
      </c>
      <c r="B264" s="1959" t="s">
        <v>44</v>
      </c>
      <c r="C264" s="1960" t="s">
        <v>230</v>
      </c>
      <c r="D264" s="1961" t="s">
        <v>87</v>
      </c>
      <c r="E264" s="1971" t="s">
        <v>47</v>
      </c>
      <c r="F264" s="1961" t="s">
        <v>1829</v>
      </c>
      <c r="G264" s="1961" t="s">
        <v>231</v>
      </c>
      <c r="H264" s="1961" t="s">
        <v>422</v>
      </c>
      <c r="I264" s="1970">
        <v>1</v>
      </c>
      <c r="J264" s="1970">
        <v>1</v>
      </c>
      <c r="K264" s="1970">
        <v>24</v>
      </c>
      <c r="L264" s="1970">
        <v>24</v>
      </c>
      <c r="M264" s="1962" t="s">
        <v>1830</v>
      </c>
      <c r="N264" s="1963" t="s">
        <v>1831</v>
      </c>
      <c r="O264" s="1964">
        <v>0</v>
      </c>
      <c r="P264" s="1972">
        <v>0</v>
      </c>
      <c r="Q264" s="1972">
        <f t="shared" ref="Q264:Q270" si="27">+AC264</f>
        <v>0</v>
      </c>
      <c r="R264" s="1972">
        <v>0</v>
      </c>
      <c r="S264" s="1965">
        <f t="shared" ref="S264:S270" si="28">SUM(O264:Q264)</f>
        <v>0</v>
      </c>
      <c r="T264" s="1966" t="s">
        <v>2086</v>
      </c>
      <c r="U264" s="1967"/>
      <c r="V264" s="1968"/>
      <c r="W264" s="1969"/>
      <c r="X264" s="1970"/>
      <c r="Y264" s="1971"/>
      <c r="Z264" s="1972"/>
      <c r="AA264" s="1972"/>
      <c r="AB264" s="1972"/>
      <c r="AC264" s="1922"/>
      <c r="AD264" s="1973"/>
      <c r="AE264" s="1973"/>
      <c r="AF264" s="1973"/>
      <c r="AG264" s="1974" t="s">
        <v>1832</v>
      </c>
    </row>
    <row r="265" spans="1:33" ht="243" customHeight="1" x14ac:dyDescent="0.25">
      <c r="A265" s="3171" t="s">
        <v>229</v>
      </c>
      <c r="B265" s="2287" t="s">
        <v>44</v>
      </c>
      <c r="C265" s="2288" t="s">
        <v>230</v>
      </c>
      <c r="D265" s="2160" t="s">
        <v>87</v>
      </c>
      <c r="E265" s="2289" t="s">
        <v>47</v>
      </c>
      <c r="F265" s="2160" t="s">
        <v>1833</v>
      </c>
      <c r="G265" s="2160" t="s">
        <v>234</v>
      </c>
      <c r="H265" s="2160" t="s">
        <v>1834</v>
      </c>
      <c r="I265" s="2290">
        <v>1</v>
      </c>
      <c r="J265" s="2290">
        <v>1</v>
      </c>
      <c r="K265" s="2290">
        <v>24</v>
      </c>
      <c r="L265" s="2290">
        <v>24</v>
      </c>
      <c r="M265" s="2160" t="s">
        <v>1835</v>
      </c>
      <c r="N265" s="2291" t="s">
        <v>1836</v>
      </c>
      <c r="O265" s="2292">
        <v>0</v>
      </c>
      <c r="P265" s="2293">
        <v>0</v>
      </c>
      <c r="Q265" s="2293">
        <f t="shared" si="27"/>
        <v>0</v>
      </c>
      <c r="R265" s="2293">
        <v>0</v>
      </c>
      <c r="S265" s="2294">
        <f t="shared" si="28"/>
        <v>0</v>
      </c>
      <c r="T265" s="2160" t="s">
        <v>1837</v>
      </c>
      <c r="U265" s="2295"/>
      <c r="V265" s="2296"/>
      <c r="W265" s="2297"/>
      <c r="X265" s="2298"/>
      <c r="Y265" s="2289"/>
      <c r="Z265" s="2293"/>
      <c r="AA265" s="2293"/>
      <c r="AB265" s="2293"/>
      <c r="AC265" s="2156"/>
      <c r="AD265" s="2299"/>
      <c r="AE265" s="2299"/>
      <c r="AF265" s="2299"/>
      <c r="AG265" s="2300" t="s">
        <v>1838</v>
      </c>
    </row>
    <row r="266" spans="1:33" ht="188.25" customHeight="1" x14ac:dyDescent="0.25">
      <c r="A266" s="3171"/>
      <c r="B266" s="1976" t="s">
        <v>44</v>
      </c>
      <c r="C266" s="1977" t="s">
        <v>230</v>
      </c>
      <c r="D266" s="1966" t="s">
        <v>87</v>
      </c>
      <c r="E266" s="1978" t="s">
        <v>47</v>
      </c>
      <c r="F266" s="1979" t="s">
        <v>1839</v>
      </c>
      <c r="G266" s="1979" t="s">
        <v>238</v>
      </c>
      <c r="H266" s="1979" t="s">
        <v>1840</v>
      </c>
      <c r="I266" s="1980">
        <v>1</v>
      </c>
      <c r="J266" s="1980">
        <v>1</v>
      </c>
      <c r="K266" s="1980">
        <v>24</v>
      </c>
      <c r="L266" s="1980">
        <v>24</v>
      </c>
      <c r="M266" s="1979" t="s">
        <v>1841</v>
      </c>
      <c r="N266" s="1981" t="s">
        <v>1842</v>
      </c>
      <c r="O266" s="1982">
        <v>0</v>
      </c>
      <c r="P266" s="1988">
        <v>0</v>
      </c>
      <c r="Q266" s="1988">
        <f t="shared" si="27"/>
        <v>0</v>
      </c>
      <c r="R266" s="1988">
        <v>0</v>
      </c>
      <c r="S266" s="1983">
        <f t="shared" si="28"/>
        <v>0</v>
      </c>
      <c r="T266" s="1966" t="s">
        <v>2087</v>
      </c>
      <c r="U266" s="380"/>
      <c r="V266" s="1984"/>
      <c r="W266" s="1985"/>
      <c r="X266" s="1986"/>
      <c r="Y266" s="1987"/>
      <c r="Z266" s="1988"/>
      <c r="AA266" s="1988"/>
      <c r="AB266" s="1988"/>
      <c r="AC266" s="1932"/>
      <c r="AD266" s="1973"/>
      <c r="AE266" s="1973"/>
      <c r="AF266" s="1973"/>
      <c r="AG266" s="1974" t="s">
        <v>1843</v>
      </c>
    </row>
    <row r="267" spans="1:33" ht="139.5" customHeight="1" x14ac:dyDescent="0.25">
      <c r="A267" s="3171"/>
      <c r="B267" s="2287" t="s">
        <v>44</v>
      </c>
      <c r="C267" s="2288" t="s">
        <v>230</v>
      </c>
      <c r="D267" s="2160" t="s">
        <v>87</v>
      </c>
      <c r="E267" s="2301" t="s">
        <v>47</v>
      </c>
      <c r="F267" s="2302" t="s">
        <v>1844</v>
      </c>
      <c r="G267" s="2302" t="s">
        <v>431</v>
      </c>
      <c r="H267" s="2302" t="s">
        <v>1845</v>
      </c>
      <c r="I267" s="2303">
        <v>2</v>
      </c>
      <c r="J267" s="2303">
        <v>2</v>
      </c>
      <c r="K267" s="2303">
        <v>24</v>
      </c>
      <c r="L267" s="2303">
        <v>24</v>
      </c>
      <c r="M267" s="2304" t="s">
        <v>1865</v>
      </c>
      <c r="N267" s="2305" t="s">
        <v>1846</v>
      </c>
      <c r="O267" s="2292">
        <v>0</v>
      </c>
      <c r="P267" s="2293">
        <v>0</v>
      </c>
      <c r="Q267" s="2293">
        <f t="shared" si="27"/>
        <v>0</v>
      </c>
      <c r="R267" s="2293">
        <v>0</v>
      </c>
      <c r="S267" s="2294">
        <f t="shared" si="28"/>
        <v>0</v>
      </c>
      <c r="T267" s="2160" t="s">
        <v>2088</v>
      </c>
      <c r="U267" s="2295"/>
      <c r="V267" s="2296"/>
      <c r="W267" s="2297"/>
      <c r="X267" s="2298"/>
      <c r="Y267" s="2289"/>
      <c r="Z267" s="2293"/>
      <c r="AA267" s="2293"/>
      <c r="AB267" s="2306"/>
      <c r="AC267" s="2156"/>
      <c r="AD267" s="2299"/>
      <c r="AE267" s="2299"/>
      <c r="AF267" s="2299"/>
      <c r="AG267" s="2307" t="s">
        <v>1879</v>
      </c>
    </row>
    <row r="268" spans="1:33" ht="114" customHeight="1" x14ac:dyDescent="0.25">
      <c r="A268" s="3172"/>
      <c r="B268" s="1976" t="s">
        <v>44</v>
      </c>
      <c r="C268" s="1977" t="s">
        <v>230</v>
      </c>
      <c r="D268" s="1966" t="s">
        <v>87</v>
      </c>
      <c r="E268" s="1978" t="s">
        <v>47</v>
      </c>
      <c r="F268" s="1979" t="s">
        <v>1847</v>
      </c>
      <c r="G268" s="1979" t="s">
        <v>438</v>
      </c>
      <c r="H268" s="1979" t="s">
        <v>1848</v>
      </c>
      <c r="I268" s="1980">
        <v>1</v>
      </c>
      <c r="J268" s="1980">
        <v>1</v>
      </c>
      <c r="K268" s="1980">
        <v>24</v>
      </c>
      <c r="L268" s="1980">
        <v>24</v>
      </c>
      <c r="M268" s="1979" t="s">
        <v>1849</v>
      </c>
      <c r="N268" s="1981" t="s">
        <v>1850</v>
      </c>
      <c r="O268" s="1982">
        <v>0</v>
      </c>
      <c r="P268" s="1988">
        <v>0</v>
      </c>
      <c r="Q268" s="1988">
        <f t="shared" si="27"/>
        <v>0</v>
      </c>
      <c r="R268" s="1988">
        <v>0</v>
      </c>
      <c r="S268" s="1983">
        <f t="shared" si="28"/>
        <v>0</v>
      </c>
      <c r="T268" s="1966" t="s">
        <v>2089</v>
      </c>
      <c r="U268" s="380"/>
      <c r="V268" s="1984"/>
      <c r="W268" s="1985"/>
      <c r="X268" s="1986"/>
      <c r="Y268" s="1987"/>
      <c r="Z268" s="1988"/>
      <c r="AA268" s="1988"/>
      <c r="AB268" s="1819"/>
      <c r="AC268" s="1932"/>
      <c r="AD268" s="1973"/>
      <c r="AE268" s="1973"/>
      <c r="AF268" s="1973"/>
      <c r="AG268" s="1974" t="s">
        <v>1877</v>
      </c>
    </row>
    <row r="269" spans="1:33" ht="106.5" customHeight="1" x14ac:dyDescent="0.25">
      <c r="A269" s="3173" t="s">
        <v>229</v>
      </c>
      <c r="B269" s="2287" t="s">
        <v>44</v>
      </c>
      <c r="C269" s="2288" t="s">
        <v>230</v>
      </c>
      <c r="D269" s="2160" t="s">
        <v>87</v>
      </c>
      <c r="E269" s="2301" t="s">
        <v>47</v>
      </c>
      <c r="F269" s="2302" t="s">
        <v>1851</v>
      </c>
      <c r="G269" s="2302" t="s">
        <v>96</v>
      </c>
      <c r="H269" s="2302" t="s">
        <v>417</v>
      </c>
      <c r="I269" s="2303">
        <v>1</v>
      </c>
      <c r="J269" s="2303">
        <v>2</v>
      </c>
      <c r="K269" s="2303">
        <v>4</v>
      </c>
      <c r="L269" s="2303">
        <v>4</v>
      </c>
      <c r="M269" s="2302" t="s">
        <v>1852</v>
      </c>
      <c r="N269" s="2305" t="s">
        <v>1853</v>
      </c>
      <c r="O269" s="2292">
        <v>0</v>
      </c>
      <c r="P269" s="2293">
        <v>0</v>
      </c>
      <c r="Q269" s="2293">
        <f t="shared" si="27"/>
        <v>0</v>
      </c>
      <c r="R269" s="2293">
        <v>0</v>
      </c>
      <c r="S269" s="2294">
        <f t="shared" si="28"/>
        <v>0</v>
      </c>
      <c r="T269" s="2160" t="s">
        <v>2090</v>
      </c>
      <c r="U269" s="2295"/>
      <c r="V269" s="2296"/>
      <c r="W269" s="2297"/>
      <c r="X269" s="2298"/>
      <c r="Y269" s="2289"/>
      <c r="Z269" s="2293"/>
      <c r="AA269" s="2293"/>
      <c r="AB269" s="2306"/>
      <c r="AC269" s="2156"/>
      <c r="AD269" s="2299"/>
      <c r="AE269" s="2299"/>
      <c r="AF269" s="2299"/>
      <c r="AG269" s="2300" t="s">
        <v>1854</v>
      </c>
    </row>
    <row r="270" spans="1:33" ht="141" customHeight="1" thickBot="1" x14ac:dyDescent="0.3">
      <c r="A270" s="3174"/>
      <c r="B270" s="2267" t="s">
        <v>44</v>
      </c>
      <c r="C270" s="2268" t="s">
        <v>230</v>
      </c>
      <c r="D270" s="2269" t="s">
        <v>87</v>
      </c>
      <c r="E270" s="2270" t="s">
        <v>47</v>
      </c>
      <c r="F270" s="2271" t="s">
        <v>1855</v>
      </c>
      <c r="G270" s="2271" t="s">
        <v>136</v>
      </c>
      <c r="H270" s="2271" t="s">
        <v>1856</v>
      </c>
      <c r="I270" s="2272">
        <v>10</v>
      </c>
      <c r="J270" s="2273">
        <v>10</v>
      </c>
      <c r="K270" s="2273">
        <v>24</v>
      </c>
      <c r="L270" s="2273">
        <v>24</v>
      </c>
      <c r="M270" s="2271" t="s">
        <v>1857</v>
      </c>
      <c r="N270" s="2274" t="s">
        <v>1858</v>
      </c>
      <c r="O270" s="2275">
        <v>0</v>
      </c>
      <c r="P270" s="2276">
        <v>0</v>
      </c>
      <c r="Q270" s="2276">
        <f t="shared" si="27"/>
        <v>0</v>
      </c>
      <c r="R270" s="2276">
        <v>0</v>
      </c>
      <c r="S270" s="2277">
        <f t="shared" si="28"/>
        <v>0</v>
      </c>
      <c r="T270" s="2269" t="s">
        <v>2086</v>
      </c>
      <c r="U270" s="2278"/>
      <c r="V270" s="2279"/>
      <c r="W270" s="2280"/>
      <c r="X270" s="2281"/>
      <c r="Y270" s="2282"/>
      <c r="Z270" s="2276"/>
      <c r="AA270" s="2276"/>
      <c r="AB270" s="2283"/>
      <c r="AC270" s="2284"/>
      <c r="AD270" s="2285"/>
      <c r="AE270" s="2285"/>
      <c r="AF270" s="2285"/>
      <c r="AG270" s="2286" t="s">
        <v>1878</v>
      </c>
    </row>
    <row r="271" spans="1:33" ht="22.5" customHeight="1" thickBot="1" x14ac:dyDescent="0.3">
      <c r="A271" s="3175"/>
      <c r="B271" s="3165" t="s">
        <v>137</v>
      </c>
      <c r="C271" s="3165"/>
      <c r="D271" s="3165"/>
      <c r="E271" s="3165"/>
      <c r="F271" s="3165"/>
      <c r="G271" s="3165"/>
      <c r="H271" s="3165"/>
      <c r="I271" s="3165"/>
      <c r="J271" s="3165"/>
      <c r="K271" s="3165"/>
      <c r="L271" s="3165"/>
      <c r="M271" s="3165"/>
      <c r="N271" s="1989" t="s">
        <v>1859</v>
      </c>
      <c r="O271" s="2266">
        <f>SUM(O264:O270)</f>
        <v>0</v>
      </c>
      <c r="P271" s="2266">
        <f>SUM(P264:P270)</f>
        <v>0</v>
      </c>
      <c r="Q271" s="2266">
        <f>SUM(Q264:Q270)</f>
        <v>0</v>
      </c>
      <c r="R271" s="2266">
        <f>SUM(R264:R270)</f>
        <v>0</v>
      </c>
      <c r="S271" s="2266">
        <f>SUM(S264:S270)</f>
        <v>0</v>
      </c>
      <c r="T271" s="1990"/>
      <c r="U271" s="3166" t="s">
        <v>139</v>
      </c>
      <c r="V271" s="3166"/>
      <c r="W271" s="3166"/>
      <c r="X271" s="3166"/>
      <c r="Y271" s="3166"/>
      <c r="Z271" s="3166"/>
      <c r="AA271" s="3166"/>
      <c r="AB271" s="1989" t="s">
        <v>138</v>
      </c>
      <c r="AC271" s="2266">
        <f>SUM(AC264:AC270)</f>
        <v>0</v>
      </c>
      <c r="AD271" s="3167"/>
      <c r="AE271" s="3167"/>
      <c r="AF271" s="3167"/>
      <c r="AG271" s="3168"/>
    </row>
    <row r="272" spans="1:33" ht="30" customHeight="1" thickTop="1" thickBot="1" x14ac:dyDescent="0.3">
      <c r="A272" s="3154" t="s">
        <v>1860</v>
      </c>
      <c r="B272" s="3155"/>
      <c r="C272" s="3155"/>
      <c r="D272" s="3155"/>
      <c r="E272" s="3155"/>
      <c r="F272" s="3155"/>
      <c r="G272" s="3155"/>
      <c r="H272" s="3155"/>
      <c r="I272" s="3155"/>
      <c r="J272" s="3155"/>
      <c r="K272" s="3155"/>
      <c r="L272" s="3155"/>
      <c r="M272" s="3155"/>
      <c r="N272" s="220" t="s">
        <v>138</v>
      </c>
      <c r="O272" s="1991">
        <f>+O52+O225+O233+O239+O245+O251+O257+O263+O271</f>
        <v>86862.44</v>
      </c>
      <c r="P272" s="1991">
        <f>+P52+P225+P233+P239+P245+P251+P257+P263+P271</f>
        <v>21901.7994</v>
      </c>
      <c r="Q272" s="1991">
        <f>+Q52+Q225+Q233+Q239+Q245+Q251+Q257+Q263+Q271</f>
        <v>42610.371536000006</v>
      </c>
      <c r="R272" s="1991">
        <f>+R52+R225+R233+R239+R245+R251+R257+R263+R271</f>
        <v>0</v>
      </c>
      <c r="S272" s="334">
        <f>+S52+S225+S233+S239+S245+S251+S257+S263+S271</f>
        <v>151374.61093599995</v>
      </c>
      <c r="T272" s="1992"/>
      <c r="U272" s="3156" t="s">
        <v>1861</v>
      </c>
      <c r="V272" s="3156"/>
      <c r="W272" s="3156"/>
      <c r="X272" s="3156"/>
      <c r="Y272" s="3156"/>
      <c r="Z272" s="3156"/>
      <c r="AA272" s="3156"/>
      <c r="AB272" s="1993" t="s">
        <v>138</v>
      </c>
      <c r="AC272" s="2065">
        <f>+AC52+AC225+AC233+AC239+AC245+AC251+AC257+AC263+AC271</f>
        <v>151374.61093599998</v>
      </c>
      <c r="AD272" s="3157"/>
      <c r="AE272" s="3157"/>
      <c r="AF272" s="3157"/>
      <c r="AG272" s="3158"/>
    </row>
    <row r="273" spans="1:33" ht="17.25" thickTop="1" x14ac:dyDescent="0.3">
      <c r="A273" s="2"/>
      <c r="D273" s="189"/>
      <c r="E273" s="188"/>
      <c r="F273" s="188"/>
      <c r="G273" s="188"/>
      <c r="H273" s="188"/>
      <c r="I273" s="188"/>
      <c r="J273" s="188"/>
      <c r="K273" s="188"/>
      <c r="L273" s="188"/>
      <c r="M273" s="188"/>
      <c r="N273" s="188"/>
      <c r="O273" s="188"/>
      <c r="P273" s="188"/>
      <c r="Q273" s="188"/>
      <c r="R273" s="188"/>
      <c r="S273" s="1994"/>
      <c r="T273" s="188"/>
      <c r="U273" s="1995"/>
      <c r="V273" s="1996"/>
      <c r="W273" s="2"/>
      <c r="X273" s="2"/>
      <c r="Y273" s="2"/>
      <c r="Z273" s="2"/>
      <c r="AA273" s="2"/>
      <c r="AB273" s="1997"/>
      <c r="AC273" s="1997"/>
      <c r="AD273" s="2"/>
      <c r="AE273" s="2"/>
      <c r="AF273" s="2"/>
      <c r="AG273" s="2"/>
    </row>
    <row r="274" spans="1:33" ht="16.5" x14ac:dyDescent="0.3">
      <c r="A274" s="2"/>
      <c r="B274" s="194" t="s">
        <v>1862</v>
      </c>
      <c r="C274" s="1998"/>
      <c r="D274" s="195"/>
      <c r="E274" s="188"/>
      <c r="F274" s="188"/>
      <c r="G274" s="188"/>
      <c r="H274" s="188"/>
      <c r="I274" s="188"/>
      <c r="J274" s="188"/>
      <c r="K274" s="188"/>
      <c r="L274" s="188"/>
      <c r="M274" s="188"/>
      <c r="N274" s="188"/>
      <c r="O274" s="188"/>
      <c r="P274" s="188"/>
      <c r="Q274" s="188"/>
      <c r="R274" s="188"/>
      <c r="S274" s="188"/>
      <c r="T274" s="188"/>
      <c r="U274" s="1995"/>
      <c r="V274" s="1996"/>
      <c r="W274" s="2"/>
      <c r="X274" s="2"/>
      <c r="Y274" s="2"/>
      <c r="Z274" s="2"/>
      <c r="AA274" s="2"/>
      <c r="AB274" s="2"/>
      <c r="AC274" s="193"/>
      <c r="AD274" s="2"/>
      <c r="AE274" s="2"/>
      <c r="AF274" s="2"/>
      <c r="AG274" s="2"/>
    </row>
    <row r="275" spans="1:33" s="2002" customFormat="1" ht="16.5" x14ac:dyDescent="0.3">
      <c r="A275" s="19"/>
      <c r="B275" s="1999" t="s">
        <v>1880</v>
      </c>
      <c r="C275" s="200"/>
      <c r="D275" s="189"/>
      <c r="E275" s="189"/>
      <c r="F275" s="189"/>
      <c r="G275" s="189"/>
      <c r="H275" s="189"/>
      <c r="I275" s="189"/>
      <c r="J275" s="189"/>
      <c r="K275" s="189"/>
      <c r="L275" s="189"/>
      <c r="M275" s="189"/>
      <c r="N275" s="189"/>
      <c r="O275" s="189"/>
      <c r="P275" s="189"/>
      <c r="Q275" s="189"/>
      <c r="R275" s="189"/>
      <c r="S275" s="189"/>
      <c r="T275" s="2000"/>
      <c r="U275" s="2001"/>
      <c r="W275" s="19"/>
      <c r="X275" s="19"/>
      <c r="Y275" s="19"/>
      <c r="Z275" s="19"/>
      <c r="AA275" s="19"/>
      <c r="AB275" s="19"/>
      <c r="AC275" s="413"/>
      <c r="AD275" s="19"/>
      <c r="AE275" s="19"/>
      <c r="AF275" s="19"/>
      <c r="AG275" s="19"/>
    </row>
    <row r="276" spans="1:33" ht="16.5" x14ac:dyDescent="0.3">
      <c r="A276" s="2"/>
      <c r="B276" s="194" t="s">
        <v>2117</v>
      </c>
      <c r="C276" s="196"/>
      <c r="D276" s="188"/>
      <c r="E276" s="188"/>
      <c r="F276" s="188"/>
      <c r="G276" s="188"/>
      <c r="H276" s="188"/>
      <c r="I276" s="188"/>
      <c r="J276" s="188"/>
      <c r="K276" s="188"/>
      <c r="L276" s="188"/>
      <c r="M276" s="188"/>
      <c r="N276" s="188"/>
      <c r="O276" s="188"/>
      <c r="P276" s="188"/>
      <c r="Q276" s="188"/>
      <c r="R276" s="2003"/>
      <c r="S276" s="188"/>
      <c r="T276" s="188"/>
      <c r="U276" s="1995"/>
      <c r="V276" s="1996"/>
      <c r="W276" s="2"/>
      <c r="X276" s="2"/>
      <c r="Y276" s="2"/>
      <c r="Z276" s="2"/>
      <c r="AA276" s="2"/>
      <c r="AB276" s="2"/>
      <c r="AC276" s="193"/>
      <c r="AD276" s="2"/>
      <c r="AE276" s="2"/>
      <c r="AF276" s="2"/>
      <c r="AG276" s="2"/>
    </row>
    <row r="277" spans="1:33" ht="16.5" customHeight="1" x14ac:dyDescent="0.3">
      <c r="A277" s="2"/>
      <c r="D277" s="189"/>
      <c r="E277" s="189"/>
      <c r="F277" s="189"/>
      <c r="G277" s="188"/>
      <c r="H277" s="188"/>
      <c r="I277" s="188"/>
      <c r="J277" s="188"/>
      <c r="K277" s="188"/>
      <c r="L277" s="188"/>
      <c r="M277" s="188"/>
      <c r="N277" s="188"/>
      <c r="O277" s="188"/>
      <c r="P277" s="188"/>
      <c r="Q277" s="188"/>
      <c r="R277" s="188"/>
      <c r="S277" s="188"/>
      <c r="T277" s="188"/>
      <c r="U277" s="2004"/>
      <c r="V277" s="2428" t="s">
        <v>1863</v>
      </c>
      <c r="W277" s="2428"/>
      <c r="X277" s="2428"/>
      <c r="Y277" s="2"/>
      <c r="Z277" s="2"/>
      <c r="AA277" s="2"/>
      <c r="AB277" s="2"/>
      <c r="AC277" s="2"/>
      <c r="AD277" s="193"/>
      <c r="AE277" s="2"/>
      <c r="AF277" s="2"/>
      <c r="AG277" s="2"/>
    </row>
    <row r="278" spans="1:33" ht="16.5" customHeight="1" thickBot="1" x14ac:dyDescent="0.35">
      <c r="A278" s="2"/>
      <c r="B278" s="2005"/>
      <c r="C278" s="189"/>
      <c r="D278" s="189"/>
      <c r="E278" s="189"/>
      <c r="F278" s="189"/>
      <c r="G278" s="188"/>
      <c r="H278" s="188"/>
      <c r="I278" s="188"/>
      <c r="J278" s="188"/>
      <c r="K278" s="188"/>
      <c r="L278" s="188"/>
      <c r="M278" s="188"/>
      <c r="N278" s="188"/>
      <c r="O278" s="188"/>
      <c r="P278" s="188"/>
      <c r="Q278" s="188"/>
      <c r="R278" s="188"/>
      <c r="S278" s="188"/>
      <c r="T278" s="188"/>
      <c r="U278" s="2004"/>
      <c r="V278" s="2006"/>
      <c r="W278" s="199"/>
      <c r="X278" s="199"/>
      <c r="Y278" s="2"/>
      <c r="Z278" s="2"/>
      <c r="AA278" s="2"/>
      <c r="AB278" s="2"/>
      <c r="AC278" s="2"/>
      <c r="AD278" s="193"/>
      <c r="AE278" s="2"/>
      <c r="AF278" s="2"/>
      <c r="AG278" s="2"/>
    </row>
    <row r="279" spans="1:33" ht="18" customHeight="1" thickTop="1" thickBot="1" x14ac:dyDescent="0.35">
      <c r="A279" s="2"/>
      <c r="B279" s="2007"/>
      <c r="C279" s="189"/>
      <c r="D279" s="189"/>
      <c r="E279" s="189"/>
      <c r="F279" s="189"/>
      <c r="G279" s="188"/>
      <c r="H279" s="188"/>
      <c r="I279" s="188"/>
      <c r="J279" s="188"/>
      <c r="K279" s="188"/>
      <c r="L279" s="188"/>
      <c r="M279" s="188"/>
      <c r="N279" s="188"/>
      <c r="O279" s="188"/>
      <c r="P279" s="188"/>
      <c r="Q279" s="188"/>
      <c r="R279" s="188"/>
      <c r="S279" s="188"/>
      <c r="T279" s="188"/>
      <c r="U279" s="2004"/>
      <c r="V279" s="2008" t="s">
        <v>246</v>
      </c>
      <c r="W279" s="2009" t="s">
        <v>247</v>
      </c>
      <c r="X279" s="2010" t="s">
        <v>248</v>
      </c>
      <c r="Y279" s="2"/>
      <c r="Z279" s="2"/>
      <c r="AA279" s="2"/>
      <c r="AB279" s="2"/>
      <c r="AC279" s="2"/>
      <c r="AD279" s="193"/>
      <c r="AE279" s="2"/>
      <c r="AF279" s="2"/>
      <c r="AG279" s="2"/>
    </row>
    <row r="280" spans="1:33" ht="18" customHeight="1" x14ac:dyDescent="0.3">
      <c r="A280" s="2"/>
      <c r="B280" s="200"/>
      <c r="C280" s="189"/>
      <c r="D280" s="188"/>
      <c r="E280" s="188"/>
      <c r="F280" s="188"/>
      <c r="G280" s="188"/>
      <c r="H280" s="188"/>
      <c r="I280" s="188"/>
      <c r="J280" s="188"/>
      <c r="K280" s="188"/>
      <c r="L280" s="188"/>
      <c r="M280" s="188"/>
      <c r="N280" s="188"/>
      <c r="O280" s="188"/>
      <c r="P280" s="188"/>
      <c r="Q280" s="188"/>
      <c r="R280" s="188"/>
      <c r="S280" s="188"/>
      <c r="T280" s="188"/>
      <c r="U280" s="2004"/>
      <c r="V280" s="2011" t="s">
        <v>50</v>
      </c>
      <c r="W280" s="2012" t="s">
        <v>51</v>
      </c>
      <c r="X280" s="2013">
        <f>AC10</f>
        <v>4200</v>
      </c>
      <c r="Y280" s="2"/>
      <c r="Z280" s="2"/>
      <c r="AA280" s="2"/>
      <c r="AB280" s="2"/>
      <c r="AC280" s="2"/>
      <c r="AD280" s="193"/>
      <c r="AE280" s="2"/>
      <c r="AF280" s="2"/>
      <c r="AG280" s="2"/>
    </row>
    <row r="281" spans="1:33" ht="18" customHeight="1" x14ac:dyDescent="0.3">
      <c r="A281" s="2"/>
      <c r="B281" s="200"/>
      <c r="C281" s="189"/>
      <c r="D281" s="188"/>
      <c r="E281" s="188"/>
      <c r="F281" s="188"/>
      <c r="G281" s="188"/>
      <c r="H281" s="188"/>
      <c r="I281" s="188"/>
      <c r="J281" s="188"/>
      <c r="K281" s="188"/>
      <c r="L281" s="188"/>
      <c r="M281" s="188"/>
      <c r="N281" s="188"/>
      <c r="O281" s="188"/>
      <c r="P281" s="188"/>
      <c r="Q281" s="188"/>
      <c r="R281" s="188"/>
      <c r="S281" s="188"/>
      <c r="T281" s="188"/>
      <c r="U281" s="2004"/>
      <c r="V281" s="2014" t="s">
        <v>53</v>
      </c>
      <c r="W281" s="2015" t="s">
        <v>54</v>
      </c>
      <c r="X281" s="209">
        <v>29800</v>
      </c>
      <c r="Y281" s="2"/>
      <c r="Z281" s="2"/>
      <c r="AA281" s="2"/>
      <c r="AB281" s="2"/>
      <c r="AC281" s="2"/>
      <c r="AD281" s="193"/>
      <c r="AE281" s="2"/>
      <c r="AF281" s="2"/>
      <c r="AG281" s="2"/>
    </row>
    <row r="282" spans="1:33" ht="18" customHeight="1" x14ac:dyDescent="0.3">
      <c r="A282" s="2"/>
      <c r="B282" s="189"/>
      <c r="C282" s="189"/>
      <c r="D282" s="188"/>
      <c r="E282" s="188"/>
      <c r="F282" s="188"/>
      <c r="G282" s="188"/>
      <c r="H282" s="188"/>
      <c r="I282" s="188"/>
      <c r="J282" s="188"/>
      <c r="K282" s="188"/>
      <c r="L282" s="188"/>
      <c r="M282" s="188"/>
      <c r="N282" s="188"/>
      <c r="O282" s="188"/>
      <c r="P282" s="188"/>
      <c r="Q282" s="188"/>
      <c r="R282" s="188"/>
      <c r="S282" s="188"/>
      <c r="T282" s="188"/>
      <c r="U282" s="2004"/>
      <c r="V282" s="2014" t="s">
        <v>55</v>
      </c>
      <c r="W282" s="2015" t="s">
        <v>56</v>
      </c>
      <c r="X282" s="209">
        <f>AC12</f>
        <v>320</v>
      </c>
      <c r="Y282" s="2"/>
      <c r="Z282" s="2"/>
      <c r="AA282" s="2"/>
      <c r="AB282" s="2"/>
      <c r="AC282" s="2"/>
      <c r="AD282" s="193"/>
      <c r="AE282" s="2"/>
      <c r="AF282" s="2"/>
      <c r="AG282" s="2"/>
    </row>
    <row r="283" spans="1:33" ht="18" customHeight="1" x14ac:dyDescent="0.3">
      <c r="A283" s="2"/>
      <c r="B283" s="189"/>
      <c r="C283" s="189"/>
      <c r="D283" s="188"/>
      <c r="E283" s="188"/>
      <c r="F283" s="188"/>
      <c r="G283" s="188"/>
      <c r="H283" s="188"/>
      <c r="I283" s="188"/>
      <c r="J283" s="188"/>
      <c r="K283" s="188"/>
      <c r="L283" s="188"/>
      <c r="M283" s="188"/>
      <c r="N283" s="188"/>
      <c r="O283" s="188"/>
      <c r="P283" s="188"/>
      <c r="Q283" s="188"/>
      <c r="R283" s="188"/>
      <c r="S283" s="188"/>
      <c r="T283" s="188"/>
      <c r="U283" s="2004"/>
      <c r="V283" s="2016" t="s">
        <v>1164</v>
      </c>
      <c r="W283" s="2017" t="s">
        <v>537</v>
      </c>
      <c r="X283" s="209">
        <f>AC28</f>
        <v>4000.0015999999996</v>
      </c>
      <c r="Y283" s="2"/>
      <c r="Z283" s="2"/>
      <c r="AA283" s="2"/>
      <c r="AB283" s="2"/>
      <c r="AC283" s="2"/>
      <c r="AD283" s="193"/>
      <c r="AE283" s="2"/>
      <c r="AF283" s="2"/>
      <c r="AG283" s="2"/>
    </row>
    <row r="284" spans="1:33" ht="18" customHeight="1" x14ac:dyDescent="0.3">
      <c r="A284" s="2"/>
      <c r="B284" s="200"/>
      <c r="C284" s="189"/>
      <c r="D284" s="188"/>
      <c r="E284" s="188"/>
      <c r="F284" s="188"/>
      <c r="G284" s="188"/>
      <c r="H284" s="188"/>
      <c r="I284" s="188"/>
      <c r="J284" s="188"/>
      <c r="K284" s="188"/>
      <c r="L284" s="188"/>
      <c r="M284" s="188"/>
      <c r="N284" s="188"/>
      <c r="O284" s="188"/>
      <c r="P284" s="188"/>
      <c r="Q284" s="188"/>
      <c r="R284" s="188"/>
      <c r="S284" s="188"/>
      <c r="T284" s="188"/>
      <c r="U284" s="2004"/>
      <c r="V284" s="2014" t="s">
        <v>57</v>
      </c>
      <c r="W284" s="2015" t="s">
        <v>1483</v>
      </c>
      <c r="X284" s="209">
        <f>AC13</f>
        <v>276.25</v>
      </c>
      <c r="Y284" s="2"/>
      <c r="Z284" s="2"/>
      <c r="AA284" s="2"/>
      <c r="AB284" s="2"/>
      <c r="AC284" s="2"/>
      <c r="AD284" s="193"/>
      <c r="AE284" s="2"/>
      <c r="AF284" s="2"/>
      <c r="AG284" s="2"/>
    </row>
    <row r="285" spans="1:33" ht="18" customHeight="1" x14ac:dyDescent="0.3">
      <c r="A285" s="2"/>
      <c r="B285" s="200"/>
      <c r="C285" s="188"/>
      <c r="P285" s="188"/>
      <c r="Q285" s="188"/>
      <c r="R285" s="188"/>
      <c r="S285" s="188"/>
      <c r="T285" s="188"/>
      <c r="U285" s="2004"/>
      <c r="V285" s="2014" t="s">
        <v>59</v>
      </c>
      <c r="W285" s="2015" t="s">
        <v>60</v>
      </c>
      <c r="X285" s="209">
        <f>AC14</f>
        <v>1193.2</v>
      </c>
      <c r="Y285" s="2"/>
      <c r="Z285" s="2"/>
      <c r="AA285" s="2"/>
      <c r="AB285" s="2"/>
      <c r="AC285" s="2"/>
      <c r="AD285" s="193"/>
      <c r="AE285" s="2"/>
      <c r="AF285" s="2"/>
      <c r="AG285" s="2"/>
    </row>
    <row r="286" spans="1:33" ht="18" customHeight="1" x14ac:dyDescent="0.3">
      <c r="A286" s="2"/>
      <c r="B286" s="200"/>
      <c r="C286" s="188"/>
      <c r="D286" s="3162" t="s">
        <v>249</v>
      </c>
      <c r="E286" s="3162"/>
      <c r="F286" s="206"/>
      <c r="G286" s="188"/>
      <c r="H286" s="188"/>
      <c r="I286" s="188"/>
      <c r="J286" s="188"/>
      <c r="K286" s="188"/>
      <c r="L286" s="188"/>
      <c r="M286" s="188"/>
      <c r="N286" s="3163" t="s">
        <v>249</v>
      </c>
      <c r="O286" s="3163"/>
      <c r="P286" s="188"/>
      <c r="Q286" s="188"/>
      <c r="R286" s="188"/>
      <c r="S286" s="188"/>
      <c r="T286" s="188"/>
      <c r="U286" s="2004"/>
      <c r="V286" s="2014" t="s">
        <v>61</v>
      </c>
      <c r="W286" s="2015" t="s">
        <v>62</v>
      </c>
      <c r="X286" s="209">
        <f>AC15</f>
        <v>617</v>
      </c>
      <c r="Y286" s="2"/>
      <c r="Z286" s="2"/>
      <c r="AA286" s="2"/>
      <c r="AB286" s="2"/>
      <c r="AC286" s="2"/>
      <c r="AD286" s="193"/>
      <c r="AE286" s="2"/>
      <c r="AF286" s="2"/>
      <c r="AG286" s="2"/>
    </row>
    <row r="287" spans="1:33" ht="54.75" customHeight="1" x14ac:dyDescent="0.3">
      <c r="A287" s="2"/>
      <c r="B287" s="200"/>
      <c r="C287" s="188"/>
      <c r="D287" s="3164" t="s">
        <v>250</v>
      </c>
      <c r="E287" s="3164"/>
      <c r="F287" s="206"/>
      <c r="G287" s="188"/>
      <c r="H287" s="188"/>
      <c r="I287" s="188"/>
      <c r="J287" s="188"/>
      <c r="K287" s="188"/>
      <c r="L287" s="188"/>
      <c r="M287" s="188"/>
      <c r="N287" s="3164" t="s">
        <v>250</v>
      </c>
      <c r="O287" s="3164"/>
      <c r="P287" s="188"/>
      <c r="Q287" s="188"/>
      <c r="R287" s="188"/>
      <c r="S287" s="188"/>
      <c r="T287" s="188"/>
      <c r="U287" s="2004"/>
      <c r="V287" s="2014" t="s">
        <v>1168</v>
      </c>
      <c r="W287" s="2015" t="s">
        <v>280</v>
      </c>
      <c r="X287" s="209">
        <f>+AC31</f>
        <v>1999.9952000000001</v>
      </c>
      <c r="Y287" s="2"/>
      <c r="Z287" s="2"/>
      <c r="AA287" s="2"/>
      <c r="AB287" s="2"/>
      <c r="AC287" s="2"/>
      <c r="AD287" s="193"/>
      <c r="AE287" s="2"/>
      <c r="AF287" s="2"/>
      <c r="AG287" s="2"/>
    </row>
    <row r="288" spans="1:33" ht="33.950000000000003" customHeight="1" x14ac:dyDescent="0.3">
      <c r="A288" s="2"/>
      <c r="B288" s="188"/>
      <c r="C288" s="188"/>
      <c r="F288" s="188"/>
      <c r="G288" s="188"/>
      <c r="H288" s="188"/>
      <c r="I288" s="188"/>
      <c r="J288" s="188"/>
      <c r="K288" s="188"/>
      <c r="L288" s="188"/>
      <c r="M288" s="188"/>
      <c r="P288" s="188"/>
      <c r="Q288" s="188"/>
      <c r="R288" s="188"/>
      <c r="S288" s="188"/>
      <c r="T288" s="188"/>
      <c r="U288" s="2004"/>
      <c r="V288" s="2014" t="s">
        <v>1162</v>
      </c>
      <c r="W288" s="2018" t="s">
        <v>69</v>
      </c>
      <c r="X288" s="205">
        <f>+AC21+AC50</f>
        <v>5701.9984000000004</v>
      </c>
      <c r="Y288" s="2"/>
      <c r="Z288" s="2"/>
      <c r="AA288" s="2"/>
      <c r="AB288" s="2"/>
      <c r="AC288" s="2"/>
      <c r="AD288" s="193"/>
      <c r="AE288" s="2"/>
      <c r="AF288" s="2"/>
      <c r="AG288" s="2"/>
    </row>
    <row r="289" spans="1:33" ht="18" customHeight="1" x14ac:dyDescent="0.3">
      <c r="A289" s="2"/>
      <c r="B289" s="188"/>
      <c r="C289" s="188"/>
      <c r="D289" s="188"/>
      <c r="E289" s="188"/>
      <c r="F289" s="188"/>
      <c r="G289" s="188"/>
      <c r="H289" s="188"/>
      <c r="I289" s="188"/>
      <c r="J289" s="188"/>
      <c r="K289" s="188"/>
      <c r="L289" s="188"/>
      <c r="M289" s="188"/>
      <c r="N289" s="188"/>
      <c r="O289" s="188"/>
      <c r="P289" s="188"/>
      <c r="Q289" s="188"/>
      <c r="R289" s="188"/>
      <c r="S289" s="188"/>
      <c r="T289" s="188"/>
      <c r="U289" s="2004"/>
      <c r="V289" s="2014" t="s">
        <v>740</v>
      </c>
      <c r="W289" s="2015" t="s">
        <v>71</v>
      </c>
      <c r="X289" s="209">
        <f>AC16</f>
        <v>44455.99</v>
      </c>
      <c r="Y289" s="2"/>
      <c r="Z289" s="2"/>
      <c r="AA289" s="2"/>
      <c r="AB289" s="2"/>
      <c r="AC289" s="2"/>
      <c r="AD289" s="193"/>
      <c r="AE289" s="2"/>
      <c r="AF289" s="2"/>
      <c r="AG289" s="2"/>
    </row>
    <row r="290" spans="1:33" ht="18" customHeight="1" x14ac:dyDescent="0.3">
      <c r="A290" s="2"/>
      <c r="B290" s="188"/>
      <c r="C290" s="188"/>
      <c r="D290" s="188"/>
      <c r="E290" s="188"/>
      <c r="F290" s="188"/>
      <c r="G290" s="188"/>
      <c r="H290" s="188"/>
      <c r="I290" s="188"/>
      <c r="J290" s="188"/>
      <c r="K290" s="188"/>
      <c r="L290" s="188"/>
      <c r="M290" s="188"/>
      <c r="N290" s="188"/>
      <c r="O290" s="188"/>
      <c r="P290" s="188"/>
      <c r="Q290" s="188"/>
      <c r="R290" s="188"/>
      <c r="S290" s="188"/>
      <c r="T290" s="188"/>
      <c r="U290" s="2004"/>
      <c r="V290" s="2014" t="s">
        <v>70</v>
      </c>
      <c r="W290" s="2015" t="s">
        <v>71</v>
      </c>
      <c r="X290" s="209">
        <f>AC17</f>
        <v>7999.8050000000003</v>
      </c>
      <c r="Y290" s="2"/>
      <c r="Z290" s="2"/>
      <c r="AA290" s="2"/>
      <c r="AB290" s="2"/>
      <c r="AC290" s="2"/>
      <c r="AD290" s="193"/>
      <c r="AE290" s="2"/>
      <c r="AF290" s="2"/>
      <c r="AG290" s="2"/>
    </row>
    <row r="291" spans="1:33" ht="18" customHeight="1" x14ac:dyDescent="0.3">
      <c r="A291" s="2"/>
      <c r="B291" s="188"/>
      <c r="C291" s="188"/>
      <c r="D291" s="188"/>
      <c r="E291" s="188"/>
      <c r="F291" s="188"/>
      <c r="G291" s="188"/>
      <c r="H291" s="188"/>
      <c r="I291" s="188"/>
      <c r="J291" s="188"/>
      <c r="K291" s="188"/>
      <c r="L291" s="188"/>
      <c r="M291" s="188"/>
      <c r="N291" s="188"/>
      <c r="O291" s="188"/>
      <c r="P291" s="188"/>
      <c r="Q291" s="188"/>
      <c r="R291" s="188"/>
      <c r="S291" s="188"/>
      <c r="T291" s="188"/>
      <c r="U291" s="2004"/>
      <c r="V291" s="2014" t="s">
        <v>72</v>
      </c>
      <c r="W291" s="2015" t="s">
        <v>71</v>
      </c>
      <c r="X291" s="209">
        <f>+AC18</f>
        <v>14334.77</v>
      </c>
      <c r="Y291" s="2"/>
      <c r="Z291" s="2"/>
      <c r="AA291" s="2"/>
      <c r="AB291" s="2"/>
      <c r="AC291" s="2"/>
      <c r="AD291" s="193"/>
      <c r="AE291" s="2"/>
      <c r="AF291" s="2"/>
      <c r="AG291" s="2"/>
    </row>
    <row r="292" spans="1:33" ht="69.75" customHeight="1" x14ac:dyDescent="0.3">
      <c r="A292" s="2"/>
      <c r="B292" s="188"/>
      <c r="C292" s="188"/>
      <c r="D292" s="188"/>
      <c r="E292" s="188"/>
      <c r="F292" s="188"/>
      <c r="G292" s="188"/>
      <c r="H292" s="188"/>
      <c r="I292" s="188"/>
      <c r="J292" s="188"/>
      <c r="K292" s="188"/>
      <c r="L292" s="188"/>
      <c r="M292" s="188"/>
      <c r="N292" s="188"/>
      <c r="O292" s="188"/>
      <c r="P292" s="188"/>
      <c r="Q292" s="188"/>
      <c r="R292" s="188"/>
      <c r="S292" s="188"/>
      <c r="T292" s="188"/>
      <c r="U292" s="2004"/>
      <c r="V292" s="2014" t="s">
        <v>1170</v>
      </c>
      <c r="W292" s="2015" t="s">
        <v>367</v>
      </c>
      <c r="X292" s="209">
        <f>+AC23+AC34</f>
        <v>1199.9960000000001</v>
      </c>
      <c r="Y292" s="2"/>
      <c r="Z292" s="2"/>
      <c r="AA292" s="2"/>
      <c r="AB292" s="2"/>
      <c r="AC292" s="2"/>
      <c r="AD292" s="193"/>
      <c r="AE292" s="2"/>
      <c r="AF292" s="2"/>
      <c r="AG292" s="2"/>
    </row>
    <row r="293" spans="1:33" ht="33.950000000000003" customHeight="1" x14ac:dyDescent="0.3">
      <c r="A293" s="2"/>
      <c r="B293" s="188"/>
      <c r="C293" s="188"/>
      <c r="D293" s="188"/>
      <c r="E293" s="188"/>
      <c r="F293" s="188"/>
      <c r="G293" s="188"/>
      <c r="H293" s="188"/>
      <c r="I293" s="188"/>
      <c r="J293" s="188"/>
      <c r="K293" s="188"/>
      <c r="L293" s="188"/>
      <c r="M293" s="188"/>
      <c r="N293" s="188"/>
      <c r="O293" s="188"/>
      <c r="P293" s="188"/>
      <c r="Q293" s="188"/>
      <c r="R293" s="188"/>
      <c r="S293" s="188"/>
      <c r="T293" s="188"/>
      <c r="U293" s="2004"/>
      <c r="V293" s="2014" t="s">
        <v>1171</v>
      </c>
      <c r="W293" s="2015" t="s">
        <v>1864</v>
      </c>
      <c r="X293" s="209">
        <f>+AC59+AC64+AC69+AC74+AC79+AC84+AC89+AC104+AC133+AC174+AC184+AC189+AC193+AC199+AC207</f>
        <v>5000.0047999999988</v>
      </c>
      <c r="Y293" s="2"/>
      <c r="Z293" s="2"/>
      <c r="AA293" s="2"/>
      <c r="AB293" s="2"/>
      <c r="AC293" s="2"/>
      <c r="AD293" s="193"/>
      <c r="AE293" s="2"/>
      <c r="AF293" s="2"/>
      <c r="AG293" s="2"/>
    </row>
    <row r="294" spans="1:33" ht="18" customHeight="1" x14ac:dyDescent="0.3">
      <c r="A294" s="2"/>
      <c r="B294" s="188"/>
      <c r="C294" s="188"/>
      <c r="D294" s="188"/>
      <c r="E294" s="188"/>
      <c r="F294" s="188"/>
      <c r="G294" s="188"/>
      <c r="H294" s="188"/>
      <c r="I294" s="188"/>
      <c r="J294" s="188"/>
      <c r="K294" s="188"/>
      <c r="L294" s="188"/>
      <c r="M294" s="188"/>
      <c r="N294" s="188"/>
      <c r="O294" s="188"/>
      <c r="P294" s="188"/>
      <c r="Q294" s="188"/>
      <c r="R294" s="188"/>
      <c r="S294" s="188"/>
      <c r="T294" s="188"/>
      <c r="U294" s="2004"/>
      <c r="V294" s="2019" t="s">
        <v>741</v>
      </c>
      <c r="W294" s="2020" t="s">
        <v>82</v>
      </c>
      <c r="X294" s="2021">
        <f>+AC25</f>
        <v>19999.999936</v>
      </c>
      <c r="Y294" s="2"/>
      <c r="Z294" s="2"/>
      <c r="AA294" s="193"/>
      <c r="AB294" s="2"/>
      <c r="AC294" s="2"/>
      <c r="AD294" s="2"/>
    </row>
    <row r="295" spans="1:33" ht="33.950000000000003" customHeight="1" x14ac:dyDescent="0.3">
      <c r="A295" s="2"/>
      <c r="B295" s="188"/>
      <c r="C295" s="188"/>
      <c r="D295" s="188"/>
      <c r="E295" s="188"/>
      <c r="F295" s="188"/>
      <c r="G295" s="188"/>
      <c r="H295" s="188"/>
      <c r="I295" s="188"/>
      <c r="J295" s="188"/>
      <c r="K295" s="188"/>
      <c r="L295" s="188"/>
      <c r="M295" s="188"/>
      <c r="N295" s="188"/>
      <c r="O295" s="188"/>
      <c r="P295" s="188"/>
      <c r="Q295" s="188"/>
      <c r="R295" s="188"/>
      <c r="S295" s="188"/>
      <c r="T295" s="188"/>
      <c r="U295" s="2004"/>
      <c r="V295" s="2019" t="s">
        <v>801</v>
      </c>
      <c r="W295" s="2020" t="s">
        <v>74</v>
      </c>
      <c r="X295" s="2021">
        <f>+AC19</f>
        <v>6000</v>
      </c>
      <c r="Y295" s="2"/>
      <c r="Z295" s="2"/>
      <c r="AA295" s="193"/>
      <c r="AB295" s="2"/>
      <c r="AC295" s="2"/>
      <c r="AD295" s="2"/>
    </row>
    <row r="296" spans="1:33" ht="33.950000000000003" customHeight="1" x14ac:dyDescent="0.3">
      <c r="A296" s="2"/>
      <c r="B296" s="188"/>
      <c r="C296" s="188"/>
      <c r="D296" s="188"/>
      <c r="E296" s="188"/>
      <c r="F296" s="188"/>
      <c r="G296" s="188"/>
      <c r="H296" s="188"/>
      <c r="I296" s="188"/>
      <c r="J296" s="188"/>
      <c r="K296" s="188"/>
      <c r="L296" s="188"/>
      <c r="M296" s="188"/>
      <c r="N296" s="188"/>
      <c r="O296" s="188"/>
      <c r="P296" s="188"/>
      <c r="Q296" s="188"/>
      <c r="R296" s="188"/>
      <c r="S296" s="188"/>
      <c r="T296" s="188"/>
      <c r="U296" s="2004"/>
      <c r="V296" s="2022" t="s">
        <v>73</v>
      </c>
      <c r="W296" s="2023" t="s">
        <v>74</v>
      </c>
      <c r="X296" s="382">
        <f>AC20</f>
        <v>4275.6000000000004</v>
      </c>
      <c r="Y296" s="2"/>
      <c r="Z296" s="2"/>
      <c r="AA296" s="193"/>
      <c r="AB296" s="2"/>
      <c r="AC296" s="2"/>
      <c r="AD296" s="2"/>
    </row>
    <row r="297" spans="1:33" ht="18" customHeight="1" thickBot="1" x14ac:dyDescent="0.35">
      <c r="A297" s="2"/>
      <c r="B297" s="188"/>
      <c r="C297" s="188"/>
      <c r="D297" s="188"/>
      <c r="E297" s="188"/>
      <c r="F297" s="188"/>
      <c r="G297" s="188"/>
      <c r="H297" s="188"/>
      <c r="I297" s="188"/>
      <c r="J297" s="188"/>
      <c r="K297" s="188"/>
      <c r="L297" s="188"/>
      <c r="M297" s="188"/>
      <c r="N297" s="188"/>
      <c r="O297" s="188"/>
      <c r="P297" s="188"/>
      <c r="Q297" s="188"/>
      <c r="R297" s="188"/>
      <c r="S297" s="188"/>
      <c r="T297" s="188"/>
      <c r="U297" s="2004"/>
      <c r="V297" s="2024"/>
      <c r="W297" s="2025" t="s">
        <v>251</v>
      </c>
      <c r="X297" s="2026">
        <f>SUM(X280:X296)</f>
        <v>151374.61093600001</v>
      </c>
      <c r="Y297" s="2"/>
      <c r="Z297" s="2"/>
      <c r="AA297" s="193"/>
      <c r="AB297" s="2"/>
      <c r="AC297" s="2"/>
      <c r="AD297" s="2"/>
    </row>
    <row r="298" spans="1:33" ht="16.5" customHeight="1" thickTop="1" x14ac:dyDescent="0.3">
      <c r="A298" s="2"/>
      <c r="B298" s="188"/>
      <c r="C298" s="188"/>
      <c r="D298" s="188"/>
      <c r="E298" s="188"/>
      <c r="F298" s="188"/>
      <c r="G298" s="188"/>
      <c r="H298" s="188"/>
      <c r="I298" s="188"/>
      <c r="J298" s="188"/>
      <c r="K298" s="188"/>
      <c r="L298" s="188"/>
      <c r="M298" s="188"/>
      <c r="N298" s="188"/>
      <c r="O298" s="188"/>
      <c r="P298" s="188"/>
      <c r="Q298" s="188"/>
      <c r="R298" s="188"/>
      <c r="S298" s="188"/>
      <c r="T298" s="188"/>
      <c r="U298" s="2004"/>
      <c r="V298" s="2027"/>
      <c r="W298" s="213"/>
      <c r="X298" s="213"/>
      <c r="Y298" s="2"/>
      <c r="Z298" s="2"/>
      <c r="AA298" s="2"/>
      <c r="AB298" s="2"/>
      <c r="AC298" s="2"/>
      <c r="AD298" s="193"/>
      <c r="AE298" s="2"/>
      <c r="AF298" s="2"/>
      <c r="AG298" s="2"/>
    </row>
    <row r="299" spans="1:33" ht="16.5" customHeight="1" x14ac:dyDescent="0.3">
      <c r="A299" s="2"/>
      <c r="B299" s="188"/>
      <c r="C299" s="188"/>
      <c r="D299" s="188"/>
      <c r="E299" s="188"/>
      <c r="F299" s="188"/>
      <c r="G299" s="188"/>
      <c r="H299" s="188"/>
      <c r="I299" s="188"/>
      <c r="J299" s="188"/>
      <c r="K299" s="188"/>
      <c r="L299" s="188"/>
      <c r="M299" s="188"/>
      <c r="N299" s="188"/>
      <c r="O299" s="188"/>
      <c r="P299" s="188"/>
      <c r="Q299" s="188"/>
      <c r="R299" s="188"/>
      <c r="S299" s="188"/>
      <c r="T299" s="188"/>
      <c r="U299" s="2004"/>
      <c r="V299" s="2027"/>
      <c r="W299" s="222" t="s">
        <v>252</v>
      </c>
      <c r="X299" s="213"/>
      <c r="Y299" s="2"/>
      <c r="Z299" s="2"/>
      <c r="AA299" s="2"/>
      <c r="AB299" s="2"/>
      <c r="AC299" s="2"/>
      <c r="AD299" s="193"/>
      <c r="AE299" s="2"/>
      <c r="AF299" s="2"/>
      <c r="AG299" s="2"/>
    </row>
    <row r="300" spans="1:33" ht="16.5" customHeight="1" x14ac:dyDescent="0.3">
      <c r="A300" s="2"/>
      <c r="B300" s="188"/>
      <c r="C300" s="188"/>
      <c r="D300" s="188"/>
      <c r="E300" s="188"/>
      <c r="F300" s="188"/>
      <c r="G300" s="188"/>
      <c r="H300" s="188"/>
      <c r="I300" s="188"/>
      <c r="J300" s="188"/>
      <c r="K300" s="188"/>
      <c r="L300" s="188"/>
      <c r="M300" s="188"/>
      <c r="N300" s="188"/>
      <c r="O300" s="188"/>
      <c r="P300" s="188"/>
      <c r="Q300" s="188"/>
      <c r="R300" s="188"/>
      <c r="S300" s="188"/>
      <c r="T300" s="188"/>
      <c r="U300" s="2004"/>
      <c r="V300" s="2027"/>
      <c r="W300" s="223" t="s">
        <v>253</v>
      </c>
      <c r="X300" s="216">
        <f>+X280+X281+X282+X284+X285+X286+X289+X295</f>
        <v>86862.44</v>
      </c>
      <c r="Y300" s="2"/>
      <c r="Z300" s="2"/>
      <c r="AA300" s="2"/>
      <c r="AB300" s="2"/>
      <c r="AC300" s="193"/>
      <c r="AD300" s="193"/>
      <c r="AE300" s="2"/>
      <c r="AF300" s="2"/>
      <c r="AG300" s="2"/>
    </row>
    <row r="301" spans="1:33" ht="16.5" customHeight="1" x14ac:dyDescent="0.3">
      <c r="A301" s="2"/>
      <c r="B301" s="188"/>
      <c r="C301" s="188"/>
      <c r="D301" s="188"/>
      <c r="E301" s="188"/>
      <c r="F301" s="188"/>
      <c r="G301" s="188"/>
      <c r="H301" s="188"/>
      <c r="I301" s="188"/>
      <c r="J301" s="188"/>
      <c r="K301" s="188"/>
      <c r="L301" s="188"/>
      <c r="M301" s="188"/>
      <c r="N301" s="188"/>
      <c r="O301" s="188"/>
      <c r="P301" s="188"/>
      <c r="Q301" s="188"/>
      <c r="R301" s="188"/>
      <c r="S301" s="188"/>
      <c r="T301" s="188"/>
      <c r="U301" s="2004"/>
      <c r="V301" s="2027"/>
      <c r="W301" s="223" t="s">
        <v>254</v>
      </c>
      <c r="X301" s="216">
        <f>X287+X288+X290+X292+X293</f>
        <v>21901.7994</v>
      </c>
      <c r="Y301" s="2"/>
      <c r="Z301" s="2"/>
      <c r="AA301" s="2"/>
      <c r="AB301" s="2"/>
      <c r="AC301" s="193"/>
      <c r="AD301" s="193"/>
      <c r="AE301" s="2"/>
      <c r="AF301" s="2"/>
      <c r="AG301" s="2"/>
    </row>
    <row r="302" spans="1:33" ht="16.5" customHeight="1" x14ac:dyDescent="0.3">
      <c r="A302" s="2"/>
      <c r="B302" s="188"/>
      <c r="C302" s="188"/>
      <c r="D302" s="188"/>
      <c r="E302" s="188"/>
      <c r="F302" s="188"/>
      <c r="G302" s="188"/>
      <c r="H302" s="188"/>
      <c r="I302" s="188"/>
      <c r="J302" s="188"/>
      <c r="K302" s="188"/>
      <c r="L302" s="188"/>
      <c r="M302" s="188"/>
      <c r="N302" s="188"/>
      <c r="O302" s="188"/>
      <c r="P302" s="188"/>
      <c r="Q302" s="188"/>
      <c r="R302" s="188"/>
      <c r="S302" s="188"/>
      <c r="T302" s="188"/>
      <c r="U302" s="2004"/>
      <c r="V302" s="2027"/>
      <c r="W302" s="223" t="s">
        <v>255</v>
      </c>
      <c r="X302" s="217">
        <f>+X283+X291+X294+X296</f>
        <v>42610.371535999999</v>
      </c>
      <c r="Y302" s="2"/>
      <c r="Z302" s="2"/>
      <c r="AA302" s="2"/>
      <c r="AB302" s="2"/>
      <c r="AC302" s="193"/>
      <c r="AD302" s="193"/>
      <c r="AE302" s="2"/>
      <c r="AF302" s="2"/>
      <c r="AG302" s="2"/>
    </row>
    <row r="303" spans="1:33" ht="16.5" customHeight="1" x14ac:dyDescent="0.3">
      <c r="A303" s="2"/>
      <c r="B303" s="188"/>
      <c r="C303" s="188"/>
      <c r="D303" s="188"/>
      <c r="E303" s="188"/>
      <c r="F303" s="188"/>
      <c r="G303" s="188"/>
      <c r="H303" s="188"/>
      <c r="I303" s="188"/>
      <c r="J303" s="188"/>
      <c r="K303" s="188"/>
      <c r="L303" s="188"/>
      <c r="M303" s="188"/>
      <c r="N303" s="188"/>
      <c r="O303" s="188"/>
      <c r="P303" s="188"/>
      <c r="Q303" s="188"/>
      <c r="R303" s="188"/>
      <c r="S303" s="188"/>
      <c r="T303" s="188"/>
      <c r="U303" s="2004"/>
      <c r="V303" s="2027"/>
      <c r="W303" s="224" t="s">
        <v>251</v>
      </c>
      <c r="X303" s="2028">
        <f>SUM(X300:X302)</f>
        <v>151374.61093600001</v>
      </c>
      <c r="Y303" s="2"/>
      <c r="Z303" s="2"/>
      <c r="AA303" s="2"/>
      <c r="AB303" s="2"/>
      <c r="AC303" s="193"/>
      <c r="AD303" s="193"/>
      <c r="AE303" s="2"/>
      <c r="AF303" s="2"/>
      <c r="AG303" s="2"/>
    </row>
    <row r="304" spans="1:33" ht="16.5" customHeight="1" x14ac:dyDescent="0.3">
      <c r="A304" s="2"/>
      <c r="B304" s="188"/>
      <c r="C304" s="188"/>
      <c r="D304" s="188"/>
      <c r="E304" s="188"/>
      <c r="F304" s="188"/>
      <c r="G304" s="188"/>
      <c r="H304" s="188"/>
      <c r="I304" s="188"/>
      <c r="J304" s="188"/>
      <c r="K304" s="188"/>
      <c r="L304" s="188"/>
      <c r="M304" s="188"/>
      <c r="N304" s="188"/>
      <c r="O304" s="188"/>
      <c r="P304" s="188"/>
      <c r="Q304" s="188"/>
      <c r="R304" s="188"/>
      <c r="S304" s="188"/>
      <c r="T304" s="188"/>
      <c r="U304" s="2004"/>
      <c r="V304" s="2027"/>
      <c r="W304" s="223"/>
      <c r="X304" s="213"/>
      <c r="Y304" s="2"/>
      <c r="Z304" s="2"/>
      <c r="AA304" s="2"/>
      <c r="AB304" s="2"/>
      <c r="AC304" s="2"/>
      <c r="AD304" s="193"/>
      <c r="AE304" s="2"/>
      <c r="AF304" s="2"/>
      <c r="AG304" s="2"/>
    </row>
    <row r="305" spans="1:33" ht="16.5" customHeight="1" x14ac:dyDescent="0.3">
      <c r="A305" s="2"/>
      <c r="B305" s="188"/>
      <c r="C305" s="188"/>
      <c r="D305" s="188"/>
      <c r="E305" s="188"/>
      <c r="F305" s="188"/>
      <c r="G305" s="188"/>
      <c r="H305" s="188"/>
      <c r="I305" s="188"/>
      <c r="J305" s="188"/>
      <c r="K305" s="188"/>
      <c r="L305" s="188"/>
      <c r="M305" s="188"/>
      <c r="N305" s="188"/>
      <c r="O305" s="188"/>
      <c r="P305" s="188"/>
      <c r="Q305" s="188"/>
      <c r="R305" s="188"/>
      <c r="S305" s="188"/>
      <c r="T305" s="188"/>
      <c r="U305" s="2004"/>
      <c r="V305" s="2027"/>
      <c r="W305" s="224" t="s">
        <v>256</v>
      </c>
      <c r="X305" s="213"/>
      <c r="Y305" s="2"/>
      <c r="Z305" s="2"/>
      <c r="AA305" s="2"/>
      <c r="AB305" s="2"/>
      <c r="AC305" s="193"/>
      <c r="AD305" s="2"/>
      <c r="AE305" s="2"/>
      <c r="AF305" s="2"/>
    </row>
    <row r="306" spans="1:33" ht="16.5" customHeight="1" x14ac:dyDescent="0.3">
      <c r="A306" s="2"/>
      <c r="B306" s="188"/>
      <c r="C306" s="188"/>
      <c r="D306" s="188"/>
      <c r="E306" s="188"/>
      <c r="F306" s="188"/>
      <c r="G306" s="188"/>
      <c r="H306" s="188"/>
      <c r="I306" s="188"/>
      <c r="J306" s="188"/>
      <c r="K306" s="188"/>
      <c r="L306" s="188"/>
      <c r="M306" s="188"/>
      <c r="N306" s="188"/>
      <c r="O306" s="188"/>
      <c r="P306" s="188"/>
      <c r="Q306" s="188"/>
      <c r="R306" s="188"/>
      <c r="S306" s="188"/>
      <c r="T306" s="188"/>
      <c r="U306" s="2004"/>
      <c r="V306" s="2027"/>
      <c r="W306" s="223" t="s">
        <v>257</v>
      </c>
      <c r="X306" s="216">
        <f>+SUM(X280:X293)</f>
        <v>121099.011</v>
      </c>
      <c r="Y306" s="2"/>
      <c r="Z306" s="2"/>
      <c r="AA306" s="2029"/>
      <c r="AB306" s="2"/>
      <c r="AC306" s="2"/>
      <c r="AD306" s="193"/>
      <c r="AE306" s="2"/>
      <c r="AF306" s="2"/>
      <c r="AG306" s="2"/>
    </row>
    <row r="307" spans="1:33" ht="16.5" customHeight="1" x14ac:dyDescent="0.3">
      <c r="A307" s="2"/>
      <c r="B307" s="188"/>
      <c r="C307" s="188"/>
      <c r="D307" s="188"/>
      <c r="E307" s="188"/>
      <c r="F307" s="188"/>
      <c r="G307" s="188"/>
      <c r="H307" s="188"/>
      <c r="I307" s="188"/>
      <c r="J307" s="188"/>
      <c r="K307" s="188"/>
      <c r="L307" s="188"/>
      <c r="M307" s="188"/>
      <c r="N307" s="188"/>
      <c r="O307" s="188"/>
      <c r="P307" s="188"/>
      <c r="Q307" s="188"/>
      <c r="R307" s="188"/>
      <c r="S307" s="188"/>
      <c r="T307" s="188"/>
      <c r="U307" s="2004"/>
      <c r="V307" s="2027"/>
      <c r="W307" s="223" t="s">
        <v>258</v>
      </c>
      <c r="X307" s="216">
        <f>+X294</f>
        <v>19999.999936</v>
      </c>
      <c r="Y307" s="2"/>
      <c r="Z307" s="2"/>
      <c r="AA307" s="2"/>
      <c r="AB307" s="2"/>
      <c r="AC307" s="2"/>
      <c r="AD307" s="193"/>
      <c r="AE307" s="2"/>
      <c r="AF307" s="2"/>
      <c r="AG307" s="2"/>
    </row>
    <row r="308" spans="1:33" ht="16.5" customHeight="1" x14ac:dyDescent="0.3">
      <c r="A308" s="2"/>
      <c r="B308" s="188"/>
      <c r="C308" s="188"/>
      <c r="D308" s="188"/>
      <c r="E308" s="188"/>
      <c r="F308" s="188"/>
      <c r="G308" s="188"/>
      <c r="H308" s="188"/>
      <c r="I308" s="188"/>
      <c r="J308" s="188"/>
      <c r="K308" s="188"/>
      <c r="L308" s="188"/>
      <c r="M308" s="188"/>
      <c r="N308" s="188"/>
      <c r="O308" s="188"/>
      <c r="P308" s="188"/>
      <c r="Q308" s="188"/>
      <c r="R308" s="188"/>
      <c r="S308" s="188"/>
      <c r="T308" s="188"/>
      <c r="U308" s="2004"/>
      <c r="V308" s="2027"/>
      <c r="W308" s="223" t="s">
        <v>259</v>
      </c>
      <c r="X308" s="217">
        <f>+X295+X296</f>
        <v>10275.6</v>
      </c>
      <c r="Y308" s="2"/>
      <c r="Z308" s="2"/>
      <c r="AA308" s="2"/>
      <c r="AB308" s="2"/>
      <c r="AC308" s="2"/>
      <c r="AD308" s="193"/>
      <c r="AE308" s="2"/>
      <c r="AF308" s="2"/>
      <c r="AG308" s="2"/>
    </row>
    <row r="309" spans="1:33" ht="16.5" customHeight="1" x14ac:dyDescent="0.3">
      <c r="A309" s="2"/>
      <c r="B309" s="188"/>
      <c r="C309" s="188"/>
      <c r="D309" s="188"/>
      <c r="E309" s="188"/>
      <c r="F309" s="188"/>
      <c r="G309" s="188"/>
      <c r="H309" s="188"/>
      <c r="I309" s="188"/>
      <c r="J309" s="188"/>
      <c r="K309" s="188"/>
      <c r="L309" s="188"/>
      <c r="M309" s="188"/>
      <c r="N309" s="188"/>
      <c r="O309" s="188"/>
      <c r="P309" s="188"/>
      <c r="Q309" s="188"/>
      <c r="R309" s="188"/>
      <c r="S309" s="188"/>
      <c r="T309" s="188"/>
      <c r="U309" s="2004"/>
      <c r="V309" s="2027"/>
      <c r="W309" s="224" t="s">
        <v>251</v>
      </c>
      <c r="X309" s="2028">
        <f>SUM(X306:X308)</f>
        <v>151374.61093600001</v>
      </c>
      <c r="Y309" s="2"/>
      <c r="Z309" s="2"/>
      <c r="AA309" s="2"/>
      <c r="AB309" s="2"/>
      <c r="AC309" s="2"/>
      <c r="AD309" s="193"/>
      <c r="AE309" s="2"/>
      <c r="AF309" s="2"/>
      <c r="AG309" s="2"/>
    </row>
    <row r="310" spans="1:33" ht="16.5" customHeight="1" x14ac:dyDescent="0.3">
      <c r="A310" s="2"/>
      <c r="B310" s="188"/>
      <c r="C310" s="188"/>
      <c r="D310" s="188"/>
      <c r="E310" s="188"/>
      <c r="F310" s="188"/>
      <c r="G310" s="188"/>
      <c r="H310" s="188"/>
      <c r="I310" s="188"/>
      <c r="J310" s="188"/>
      <c r="K310" s="188"/>
      <c r="L310" s="188"/>
      <c r="M310" s="188"/>
      <c r="N310" s="188"/>
      <c r="O310" s="188"/>
      <c r="P310" s="188"/>
      <c r="Q310" s="188"/>
      <c r="R310" s="188"/>
      <c r="S310" s="188"/>
      <c r="T310" s="188"/>
      <c r="U310" s="2004"/>
      <c r="V310" s="2030"/>
      <c r="W310" s="2"/>
      <c r="X310" s="2"/>
      <c r="Y310" s="2"/>
      <c r="Z310" s="2"/>
      <c r="AA310" s="2"/>
      <c r="AB310" s="2"/>
      <c r="AC310" s="2"/>
      <c r="AD310" s="193"/>
      <c r="AE310" s="2"/>
      <c r="AF310" s="2"/>
      <c r="AG310" s="2"/>
    </row>
    <row r="311" spans="1:33" ht="16.5" customHeight="1" x14ac:dyDescent="0.3">
      <c r="A311" s="2"/>
      <c r="B311" s="188"/>
      <c r="C311" s="188"/>
      <c r="D311" s="188"/>
      <c r="E311" s="188"/>
      <c r="F311" s="188"/>
      <c r="G311" s="188"/>
      <c r="H311" s="188"/>
      <c r="I311" s="188"/>
      <c r="J311" s="188"/>
      <c r="K311" s="188"/>
      <c r="L311" s="188"/>
      <c r="M311" s="188"/>
      <c r="N311" s="188"/>
      <c r="O311" s="188"/>
      <c r="P311" s="188"/>
      <c r="Q311" s="188"/>
      <c r="R311" s="188"/>
      <c r="S311" s="188"/>
      <c r="T311" s="188"/>
      <c r="U311" s="2004"/>
      <c r="Y311" s="2"/>
      <c r="Z311" s="2"/>
      <c r="AA311" s="2"/>
      <c r="AB311" s="2"/>
      <c r="AC311" s="2"/>
      <c r="AD311" s="193"/>
      <c r="AE311" s="2"/>
      <c r="AF311" s="2"/>
      <c r="AG311" s="2"/>
    </row>
    <row r="312" spans="1:33" ht="16.5" customHeight="1" x14ac:dyDescent="0.3">
      <c r="A312" s="2"/>
      <c r="B312" s="188"/>
      <c r="C312" s="188"/>
      <c r="D312" s="188"/>
      <c r="E312" s="188"/>
      <c r="F312" s="188"/>
      <c r="G312" s="188"/>
      <c r="H312" s="188"/>
      <c r="I312" s="188"/>
      <c r="J312" s="188"/>
      <c r="K312" s="188"/>
      <c r="L312" s="188"/>
      <c r="M312" s="188"/>
      <c r="N312" s="188"/>
      <c r="O312" s="188"/>
      <c r="P312" s="188"/>
      <c r="Q312" s="188"/>
      <c r="R312" s="188"/>
      <c r="S312" s="188"/>
      <c r="T312" s="188"/>
      <c r="U312" s="2004"/>
      <c r="Y312" s="2"/>
      <c r="Z312" s="2"/>
      <c r="AA312" s="2"/>
      <c r="AB312" s="2"/>
      <c r="AC312" s="2"/>
      <c r="AD312" s="193"/>
      <c r="AE312" s="2"/>
      <c r="AF312" s="2"/>
      <c r="AG312" s="2"/>
    </row>
    <row r="313" spans="1:33" ht="16.5" customHeight="1" x14ac:dyDescent="0.3">
      <c r="A313" s="2"/>
      <c r="B313" s="188"/>
      <c r="C313" s="188"/>
      <c r="D313" s="188"/>
      <c r="E313" s="188"/>
      <c r="F313" s="188"/>
      <c r="G313" s="188"/>
      <c r="H313" s="188"/>
      <c r="I313" s="188"/>
      <c r="J313" s="188"/>
      <c r="K313" s="188"/>
      <c r="L313" s="188"/>
      <c r="M313" s="188"/>
      <c r="N313" s="188"/>
      <c r="O313" s="188"/>
      <c r="P313" s="188"/>
      <c r="Q313" s="188"/>
      <c r="R313" s="188"/>
      <c r="S313" s="188"/>
      <c r="T313" s="188"/>
      <c r="U313" s="2004"/>
      <c r="Y313" s="2"/>
      <c r="Z313" s="2"/>
      <c r="AA313" s="2"/>
      <c r="AB313" s="2"/>
      <c r="AC313" s="2"/>
      <c r="AD313" s="193"/>
      <c r="AE313" s="2"/>
      <c r="AF313" s="2"/>
      <c r="AG313" s="2"/>
    </row>
    <row r="314" spans="1:33" ht="16.5" customHeight="1" x14ac:dyDescent="0.3">
      <c r="A314" s="2"/>
      <c r="B314" s="188"/>
      <c r="C314" s="188"/>
      <c r="D314" s="188"/>
      <c r="E314" s="188"/>
      <c r="F314" s="188"/>
      <c r="G314" s="188"/>
      <c r="H314" s="188"/>
      <c r="I314" s="188"/>
      <c r="J314" s="188"/>
      <c r="K314" s="188"/>
      <c r="L314" s="188"/>
      <c r="M314" s="188"/>
      <c r="N314" s="188"/>
      <c r="O314" s="188"/>
      <c r="P314" s="188"/>
      <c r="Q314" s="188"/>
      <c r="R314" s="188"/>
      <c r="S314" s="188"/>
      <c r="T314" s="188"/>
      <c r="U314" s="2004"/>
      <c r="Y314" s="2031"/>
      <c r="Z314" s="2032"/>
      <c r="AA314" s="2"/>
      <c r="AB314" s="2"/>
      <c r="AC314" s="2"/>
      <c r="AD314" s="193"/>
      <c r="AE314" s="2"/>
      <c r="AF314" s="2"/>
      <c r="AG314" s="2"/>
    </row>
    <row r="315" spans="1:33" ht="16.5" customHeight="1" x14ac:dyDescent="0.3">
      <c r="A315" s="2"/>
      <c r="B315" s="188"/>
      <c r="C315" s="188"/>
      <c r="D315" s="188"/>
      <c r="E315" s="188"/>
      <c r="F315" s="188"/>
      <c r="G315" s="188"/>
      <c r="H315" s="188"/>
      <c r="I315" s="188"/>
      <c r="J315" s="188"/>
      <c r="K315" s="188"/>
      <c r="L315" s="188"/>
      <c r="M315" s="188"/>
      <c r="N315" s="188"/>
      <c r="O315" s="188"/>
      <c r="P315" s="188"/>
      <c r="Q315" s="188"/>
      <c r="R315" s="188"/>
      <c r="S315" s="188"/>
      <c r="T315" s="188"/>
      <c r="U315" s="2004"/>
      <c r="Y315" s="2031"/>
      <c r="Z315" s="2"/>
      <c r="AA315" s="2"/>
      <c r="AB315" s="2"/>
      <c r="AC315" s="2"/>
      <c r="AD315" s="193"/>
      <c r="AE315" s="2"/>
      <c r="AF315" s="2"/>
      <c r="AG315" s="2"/>
    </row>
    <row r="316" spans="1:33" ht="16.5" customHeight="1" x14ac:dyDescent="0.3">
      <c r="A316" s="2"/>
      <c r="B316" s="188"/>
      <c r="C316" s="188"/>
      <c r="D316" s="188"/>
      <c r="E316" s="188"/>
      <c r="F316" s="188"/>
      <c r="G316" s="188"/>
      <c r="H316" s="188"/>
      <c r="I316" s="188"/>
      <c r="J316" s="188"/>
      <c r="K316" s="188"/>
      <c r="L316" s="188"/>
      <c r="M316" s="188"/>
      <c r="N316" s="188"/>
      <c r="O316" s="188"/>
      <c r="P316" s="188"/>
      <c r="Q316" s="188"/>
      <c r="R316" s="188"/>
      <c r="S316" s="188"/>
      <c r="T316" s="188"/>
      <c r="U316" s="2004"/>
      <c r="Y316" s="2033"/>
      <c r="Z316" s="2"/>
      <c r="AA316" s="2"/>
      <c r="AB316" s="2"/>
      <c r="AC316" s="2"/>
      <c r="AD316" s="193"/>
      <c r="AE316" s="2"/>
      <c r="AF316" s="2"/>
      <c r="AG316" s="2"/>
    </row>
    <row r="317" spans="1:33" ht="16.5" customHeight="1" x14ac:dyDescent="0.3">
      <c r="A317" s="2"/>
      <c r="B317" s="188"/>
      <c r="C317" s="188"/>
      <c r="D317" s="188"/>
      <c r="E317" s="188"/>
      <c r="F317" s="188"/>
      <c r="G317" s="188"/>
      <c r="H317" s="188"/>
      <c r="I317" s="188"/>
      <c r="J317" s="188"/>
      <c r="K317" s="188"/>
      <c r="L317" s="188"/>
      <c r="M317" s="188"/>
      <c r="N317" s="188"/>
      <c r="O317" s="188"/>
      <c r="P317" s="188"/>
      <c r="Q317" s="188"/>
      <c r="R317" s="188"/>
      <c r="S317" s="188"/>
      <c r="T317" s="188"/>
      <c r="U317" s="2004"/>
      <c r="Y317" s="2033"/>
      <c r="Z317" s="2"/>
      <c r="AA317" s="2"/>
      <c r="AB317" s="2"/>
      <c r="AC317" s="2"/>
      <c r="AD317" s="193"/>
      <c r="AE317" s="2"/>
      <c r="AF317" s="2"/>
      <c r="AG317" s="2"/>
    </row>
    <row r="318" spans="1:33" ht="16.5" customHeight="1" x14ac:dyDescent="0.3">
      <c r="A318" s="2"/>
      <c r="B318" s="188"/>
      <c r="C318" s="188"/>
      <c r="D318" s="188"/>
      <c r="E318" s="188"/>
      <c r="F318" s="188"/>
      <c r="G318" s="188"/>
      <c r="H318" s="188"/>
      <c r="I318" s="188"/>
      <c r="J318" s="188"/>
      <c r="K318" s="188"/>
      <c r="L318" s="188"/>
      <c r="M318" s="188"/>
      <c r="N318" s="188"/>
      <c r="O318" s="188"/>
      <c r="P318" s="188"/>
      <c r="Q318" s="188"/>
      <c r="R318" s="188"/>
      <c r="S318" s="188"/>
      <c r="T318" s="188"/>
      <c r="U318" s="2004"/>
      <c r="Y318" s="2034"/>
      <c r="Z318" s="2"/>
      <c r="AA318" s="2"/>
      <c r="AB318" s="2"/>
      <c r="AC318" s="2"/>
      <c r="AD318" s="193"/>
      <c r="AE318" s="2"/>
      <c r="AF318" s="2"/>
      <c r="AG318" s="2"/>
    </row>
    <row r="319" spans="1:33" ht="16.5" customHeight="1" x14ac:dyDescent="0.3">
      <c r="A319" s="2"/>
      <c r="B319" s="188"/>
      <c r="D319" s="188"/>
      <c r="E319" s="188"/>
      <c r="H319" s="188"/>
      <c r="I319" s="188"/>
      <c r="J319" s="188"/>
      <c r="K319" s="188"/>
      <c r="L319" s="188"/>
      <c r="M319" s="188"/>
      <c r="N319" s="188"/>
      <c r="O319" s="188"/>
      <c r="P319" s="188"/>
      <c r="Q319" s="188"/>
      <c r="R319" s="188"/>
      <c r="S319" s="188"/>
      <c r="T319" s="188"/>
      <c r="U319" s="2004"/>
      <c r="Y319" s="2034"/>
      <c r="Z319" s="2"/>
      <c r="AA319" s="2"/>
      <c r="AB319" s="2"/>
      <c r="AC319" s="2"/>
      <c r="AD319" s="193"/>
      <c r="AE319" s="2"/>
      <c r="AF319" s="2"/>
      <c r="AG319" s="2"/>
    </row>
    <row r="320" spans="1:33" ht="16.5" customHeight="1" x14ac:dyDescent="0.3">
      <c r="A320" s="2"/>
      <c r="B320" s="188"/>
      <c r="H320" s="188"/>
      <c r="I320" s="188"/>
      <c r="J320" s="188"/>
      <c r="K320" s="188"/>
      <c r="L320" s="188"/>
      <c r="M320" s="188"/>
      <c r="N320" s="188"/>
      <c r="O320" s="188"/>
      <c r="P320" s="188"/>
      <c r="Q320" s="188"/>
      <c r="R320" s="188"/>
      <c r="S320" s="188"/>
      <c r="T320" s="188"/>
      <c r="U320" s="2004"/>
      <c r="Y320" s="2035"/>
      <c r="Z320" s="2"/>
      <c r="AA320" s="193"/>
      <c r="AB320" s="2"/>
      <c r="AC320" s="2"/>
      <c r="AD320" s="2"/>
      <c r="AE320" s="2"/>
      <c r="AF320" s="2"/>
      <c r="AG320" s="2"/>
    </row>
    <row r="321" spans="8:33" ht="16.5" customHeight="1" x14ac:dyDescent="0.3">
      <c r="H321" s="188"/>
      <c r="I321" s="188"/>
      <c r="J321" s="188"/>
      <c r="K321" s="188"/>
      <c r="L321" s="188"/>
      <c r="M321" s="188"/>
      <c r="N321" s="188"/>
      <c r="O321" s="188"/>
      <c r="P321" s="188"/>
      <c r="Q321" s="188"/>
      <c r="R321" s="188"/>
      <c r="S321" s="188"/>
      <c r="T321" s="188"/>
      <c r="U321" s="2004"/>
      <c r="Y321" s="2035"/>
      <c r="Z321" s="2"/>
      <c r="AA321" s="2"/>
      <c r="AB321" s="2"/>
      <c r="AC321" s="2"/>
      <c r="AD321" s="2"/>
      <c r="AE321" s="2"/>
      <c r="AF321" s="2"/>
      <c r="AG321" s="2"/>
    </row>
    <row r="322" spans="8:33" ht="16.5" customHeight="1" x14ac:dyDescent="0.3">
      <c r="Q322" s="188"/>
      <c r="R322" s="188"/>
      <c r="S322" s="188"/>
      <c r="T322" s="188"/>
      <c r="U322" s="1995"/>
      <c r="Y322" s="2035"/>
      <c r="Z322" s="2"/>
      <c r="AA322" s="2"/>
      <c r="AB322" s="2"/>
      <c r="AC322" s="2"/>
      <c r="AD322" s="2"/>
      <c r="AE322" s="2"/>
      <c r="AF322" s="2"/>
      <c r="AG322" s="2"/>
    </row>
    <row r="323" spans="8:33" ht="16.5" customHeight="1" x14ac:dyDescent="0.3">
      <c r="Q323" s="188"/>
      <c r="R323" s="188"/>
      <c r="S323" s="188"/>
      <c r="T323" s="188"/>
      <c r="U323" s="1995"/>
      <c r="Y323" s="2035"/>
      <c r="Z323" s="2"/>
      <c r="AA323" s="2"/>
      <c r="AB323" s="2"/>
      <c r="AC323" s="2"/>
      <c r="AD323" s="2"/>
      <c r="AE323" s="2"/>
      <c r="AF323" s="2"/>
      <c r="AG323" s="2"/>
    </row>
    <row r="324" spans="8:33" ht="16.5" customHeight="1" x14ac:dyDescent="0.25">
      <c r="U324" s="2036"/>
      <c r="Y324" s="2"/>
    </row>
    <row r="325" spans="8:33" ht="16.5" customHeight="1" x14ac:dyDescent="0.25"/>
    <row r="326" spans="8:33" ht="16.5" customHeight="1" x14ac:dyDescent="0.25"/>
    <row r="327" spans="8:33" ht="16.5" customHeight="1" x14ac:dyDescent="0.25"/>
    <row r="328" spans="8:33" ht="16.5" customHeight="1" x14ac:dyDescent="0.25"/>
    <row r="329" spans="8:33" ht="16.5" customHeight="1" x14ac:dyDescent="0.25"/>
    <row r="330" spans="8:33" ht="16.5" customHeight="1" x14ac:dyDescent="0.25"/>
    <row r="331" spans="8:33" ht="16.5" customHeight="1" x14ac:dyDescent="0.25"/>
    <row r="332" spans="8:33" ht="16.5" customHeight="1" x14ac:dyDescent="0.25"/>
    <row r="333" spans="8:33" ht="16.5" customHeight="1" x14ac:dyDescent="0.25"/>
    <row r="334" spans="8:33" ht="16.5" customHeight="1" x14ac:dyDescent="0.25"/>
    <row r="335" spans="8:33" ht="16.5" customHeight="1" x14ac:dyDescent="0.25"/>
    <row r="336" spans="8:33"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5" customHeight="1" x14ac:dyDescent="0.25"/>
    <row r="434" ht="15" customHeight="1" x14ac:dyDescent="0.25"/>
    <row r="435" ht="15" customHeight="1" x14ac:dyDescent="0.25"/>
    <row r="436" ht="15" customHeight="1" x14ac:dyDescent="0.25"/>
    <row r="437" ht="15" customHeight="1" x14ac:dyDescent="0.25"/>
  </sheetData>
  <mergeCells count="415">
    <mergeCell ref="D286:E286"/>
    <mergeCell ref="N286:O286"/>
    <mergeCell ref="D287:E287"/>
    <mergeCell ref="N287:O287"/>
    <mergeCell ref="B271:M271"/>
    <mergeCell ref="U271:AA271"/>
    <mergeCell ref="AD271:AG271"/>
    <mergeCell ref="A253:A257"/>
    <mergeCell ref="B257:M257"/>
    <mergeCell ref="U257:AA257"/>
    <mergeCell ref="AD257:AG257"/>
    <mergeCell ref="B263:M263"/>
    <mergeCell ref="U263:AA263"/>
    <mergeCell ref="AD263:AG263"/>
    <mergeCell ref="A259:A263"/>
    <mergeCell ref="A265:A268"/>
    <mergeCell ref="A269:A271"/>
    <mergeCell ref="B233:M233"/>
    <mergeCell ref="U233:AA233"/>
    <mergeCell ref="AD233:AG233"/>
    <mergeCell ref="B225:M225"/>
    <mergeCell ref="U225:AA225"/>
    <mergeCell ref="AD225:AG225"/>
    <mergeCell ref="A226:A227"/>
    <mergeCell ref="A228:A233"/>
    <mergeCell ref="V277:X277"/>
    <mergeCell ref="A272:M272"/>
    <mergeCell ref="U272:AA272"/>
    <mergeCell ref="AD272:AG272"/>
    <mergeCell ref="A236:A239"/>
    <mergeCell ref="B239:M239"/>
    <mergeCell ref="U239:AA239"/>
    <mergeCell ref="AD239:AG239"/>
    <mergeCell ref="A241:A245"/>
    <mergeCell ref="B245:M245"/>
    <mergeCell ref="U245:AA245"/>
    <mergeCell ref="AD245:AG245"/>
    <mergeCell ref="B251:M251"/>
    <mergeCell ref="U251:AA251"/>
    <mergeCell ref="AD251:AG251"/>
    <mergeCell ref="A247:A251"/>
    <mergeCell ref="T193:T196"/>
    <mergeCell ref="AG193:AG196"/>
    <mergeCell ref="A234:A235"/>
    <mergeCell ref="Q207:Q222"/>
    <mergeCell ref="R207:R222"/>
    <mergeCell ref="S207:S222"/>
    <mergeCell ref="T207:T222"/>
    <mergeCell ref="AG207:AG222"/>
    <mergeCell ref="AG199:AG206"/>
    <mergeCell ref="I207:I222"/>
    <mergeCell ref="J207:J222"/>
    <mergeCell ref="K207:K222"/>
    <mergeCell ref="L207:L222"/>
    <mergeCell ref="M207:M222"/>
    <mergeCell ref="N207:N222"/>
    <mergeCell ref="O207:O222"/>
    <mergeCell ref="P207:P222"/>
    <mergeCell ref="O199:O206"/>
    <mergeCell ref="P199:P206"/>
    <mergeCell ref="Q199:Q206"/>
    <mergeCell ref="R199:R206"/>
    <mergeCell ref="S199:S206"/>
    <mergeCell ref="T199:T206"/>
    <mergeCell ref="I199:I206"/>
    <mergeCell ref="T133:T173"/>
    <mergeCell ref="AG133:AG173"/>
    <mergeCell ref="T184:T187"/>
    <mergeCell ref="AG184:AG187"/>
    <mergeCell ref="N184:N187"/>
    <mergeCell ref="O184:O187"/>
    <mergeCell ref="P184:P187"/>
    <mergeCell ref="Q184:Q187"/>
    <mergeCell ref="R184:R187"/>
    <mergeCell ref="S184:S187"/>
    <mergeCell ref="T174:T181"/>
    <mergeCell ref="AG174:AG181"/>
    <mergeCell ref="T189:T192"/>
    <mergeCell ref="AG189:AG192"/>
    <mergeCell ref="P189:P192"/>
    <mergeCell ref="Q189:Q192"/>
    <mergeCell ref="R189:R192"/>
    <mergeCell ref="L184:L187"/>
    <mergeCell ref="M184:M187"/>
    <mergeCell ref="M189:M192"/>
    <mergeCell ref="N189:N192"/>
    <mergeCell ref="O189:O192"/>
    <mergeCell ref="L189:L192"/>
    <mergeCell ref="AG104:AG132"/>
    <mergeCell ref="Q104:Q132"/>
    <mergeCell ref="R104:R132"/>
    <mergeCell ref="S104:S132"/>
    <mergeCell ref="T104:T132"/>
    <mergeCell ref="I133:I173"/>
    <mergeCell ref="J133:J173"/>
    <mergeCell ref="K133:K173"/>
    <mergeCell ref="L133:L173"/>
    <mergeCell ref="M133:M173"/>
    <mergeCell ref="N133:N173"/>
    <mergeCell ref="O133:O173"/>
    <mergeCell ref="P133:P173"/>
    <mergeCell ref="O104:O132"/>
    <mergeCell ref="P104:P132"/>
    <mergeCell ref="I104:I132"/>
    <mergeCell ref="J104:J132"/>
    <mergeCell ref="K104:K132"/>
    <mergeCell ref="L104:L132"/>
    <mergeCell ref="M104:M132"/>
    <mergeCell ref="N104:N132"/>
    <mergeCell ref="Q133:Q173"/>
    <mergeCell ref="R133:R173"/>
    <mergeCell ref="S133:S173"/>
    <mergeCell ref="A115:A152"/>
    <mergeCell ref="A153:A181"/>
    <mergeCell ref="A182:A187"/>
    <mergeCell ref="A188:A196"/>
    <mergeCell ref="A197:A209"/>
    <mergeCell ref="A210:A225"/>
    <mergeCell ref="O89:O101"/>
    <mergeCell ref="P89:P101"/>
    <mergeCell ref="N84:N88"/>
    <mergeCell ref="O84:O88"/>
    <mergeCell ref="P84:P88"/>
    <mergeCell ref="I174:I181"/>
    <mergeCell ref="J174:J181"/>
    <mergeCell ref="K174:K181"/>
    <mergeCell ref="I184:I187"/>
    <mergeCell ref="J184:J187"/>
    <mergeCell ref="K184:K187"/>
    <mergeCell ref="I193:I196"/>
    <mergeCell ref="J193:J196"/>
    <mergeCell ref="K193:K196"/>
    <mergeCell ref="L193:L196"/>
    <mergeCell ref="M193:M196"/>
    <mergeCell ref="N193:N196"/>
    <mergeCell ref="O193:O196"/>
    <mergeCell ref="Q69:Q73"/>
    <mergeCell ref="R69:R73"/>
    <mergeCell ref="I69:I73"/>
    <mergeCell ref="T89:T101"/>
    <mergeCell ref="AG89:AG101"/>
    <mergeCell ref="T84:T88"/>
    <mergeCell ref="AG84:AG88"/>
    <mergeCell ref="I89:I101"/>
    <mergeCell ref="J89:J101"/>
    <mergeCell ref="K89:K101"/>
    <mergeCell ref="L89:L101"/>
    <mergeCell ref="M89:M101"/>
    <mergeCell ref="N89:N101"/>
    <mergeCell ref="Q84:Q88"/>
    <mergeCell ref="R84:R88"/>
    <mergeCell ref="S84:S88"/>
    <mergeCell ref="L84:L88"/>
    <mergeCell ref="M84:M88"/>
    <mergeCell ref="Q89:Q101"/>
    <mergeCell ref="R89:R101"/>
    <mergeCell ref="S89:S101"/>
    <mergeCell ref="R174:R181"/>
    <mergeCell ref="S174:S181"/>
    <mergeCell ref="I189:I192"/>
    <mergeCell ref="J189:J192"/>
    <mergeCell ref="K189:K192"/>
    <mergeCell ref="L199:L206"/>
    <mergeCell ref="M199:M206"/>
    <mergeCell ref="N199:N206"/>
    <mergeCell ref="P193:P196"/>
    <mergeCell ref="Q193:Q196"/>
    <mergeCell ref="R193:R196"/>
    <mergeCell ref="S193:S196"/>
    <mergeCell ref="J199:J206"/>
    <mergeCell ref="K199:K206"/>
    <mergeCell ref="L174:L181"/>
    <mergeCell ref="M174:M181"/>
    <mergeCell ref="N174:N181"/>
    <mergeCell ref="O174:O181"/>
    <mergeCell ref="P174:P181"/>
    <mergeCell ref="Q174:Q181"/>
    <mergeCell ref="S189:S192"/>
    <mergeCell ref="J69:J73"/>
    <mergeCell ref="K69:K73"/>
    <mergeCell ref="L69:L73"/>
    <mergeCell ref="AG74:AG78"/>
    <mergeCell ref="T74:T78"/>
    <mergeCell ref="N79:N83"/>
    <mergeCell ref="O79:O83"/>
    <mergeCell ref="P79:P83"/>
    <mergeCell ref="Q79:Q83"/>
    <mergeCell ref="O74:O78"/>
    <mergeCell ref="P74:P78"/>
    <mergeCell ref="Q74:Q78"/>
    <mergeCell ref="R74:R78"/>
    <mergeCell ref="S74:S78"/>
    <mergeCell ref="R79:R83"/>
    <mergeCell ref="S79:S83"/>
    <mergeCell ref="T79:T83"/>
    <mergeCell ref="AG79:AG83"/>
    <mergeCell ref="L79:L83"/>
    <mergeCell ref="M79:M83"/>
    <mergeCell ref="S69:S73"/>
    <mergeCell ref="T69:T73"/>
    <mergeCell ref="AG69:AG73"/>
    <mergeCell ref="L74:L78"/>
    <mergeCell ref="Q64:Q68"/>
    <mergeCell ref="R64:R68"/>
    <mergeCell ref="S64:S68"/>
    <mergeCell ref="T64:T68"/>
    <mergeCell ref="AG64:AG68"/>
    <mergeCell ref="S59:S63"/>
    <mergeCell ref="T59:T63"/>
    <mergeCell ref="AG59:AG63"/>
    <mergeCell ref="P59:P63"/>
    <mergeCell ref="Q59:Q63"/>
    <mergeCell ref="R59:R63"/>
    <mergeCell ref="M74:M78"/>
    <mergeCell ref="N74:N78"/>
    <mergeCell ref="M69:M73"/>
    <mergeCell ref="N69:N73"/>
    <mergeCell ref="O69:O73"/>
    <mergeCell ref="P69:P73"/>
    <mergeCell ref="L64:L68"/>
    <mergeCell ref="M64:M68"/>
    <mergeCell ref="N64:N68"/>
    <mergeCell ref="O64:O68"/>
    <mergeCell ref="P64:P68"/>
    <mergeCell ref="E34:E49"/>
    <mergeCell ref="M59:M63"/>
    <mergeCell ref="N59:N63"/>
    <mergeCell ref="O59:O63"/>
    <mergeCell ref="I59:I63"/>
    <mergeCell ref="J59:J63"/>
    <mergeCell ref="K59:K63"/>
    <mergeCell ref="L59:L63"/>
    <mergeCell ref="F50:F51"/>
    <mergeCell ref="G50:G51"/>
    <mergeCell ref="H50:H51"/>
    <mergeCell ref="I50:I51"/>
    <mergeCell ref="E50:E51"/>
    <mergeCell ref="B52:M52"/>
    <mergeCell ref="B50:B51"/>
    <mergeCell ref="C50:C51"/>
    <mergeCell ref="D50:D51"/>
    <mergeCell ref="C59:C222"/>
    <mergeCell ref="D59:D222"/>
    <mergeCell ref="E59:E222"/>
    <mergeCell ref="F59:F222"/>
    <mergeCell ref="AG34:AG49"/>
    <mergeCell ref="P34:P49"/>
    <mergeCell ref="Q34:Q49"/>
    <mergeCell ref="A31:A52"/>
    <mergeCell ref="A54:A58"/>
    <mergeCell ref="I64:I68"/>
    <mergeCell ref="J64:J68"/>
    <mergeCell ref="K64:K68"/>
    <mergeCell ref="G59:G222"/>
    <mergeCell ref="H59:H222"/>
    <mergeCell ref="B59:B222"/>
    <mergeCell ref="I79:I83"/>
    <mergeCell ref="J79:J83"/>
    <mergeCell ref="K79:K83"/>
    <mergeCell ref="I74:I78"/>
    <mergeCell ref="J74:J78"/>
    <mergeCell ref="K74:K78"/>
    <mergeCell ref="I84:I88"/>
    <mergeCell ref="J84:J88"/>
    <mergeCell ref="K84:K88"/>
    <mergeCell ref="A59:A75"/>
    <mergeCell ref="A76:A97"/>
    <mergeCell ref="A98:A114"/>
    <mergeCell ref="B34:B49"/>
    <mergeCell ref="U52:AA52"/>
    <mergeCell ref="AD52:AG52"/>
    <mergeCell ref="P50:P51"/>
    <mergeCell ref="Q50:Q51"/>
    <mergeCell ref="R50:R51"/>
    <mergeCell ref="S50:S51"/>
    <mergeCell ref="T50:T51"/>
    <mergeCell ref="AG50:AG51"/>
    <mergeCell ref="J50:J51"/>
    <mergeCell ref="K50:K51"/>
    <mergeCell ref="L50:L51"/>
    <mergeCell ref="M50:M51"/>
    <mergeCell ref="N50:N51"/>
    <mergeCell ref="O50:O51"/>
    <mergeCell ref="R34:R49"/>
    <mergeCell ref="S34:S49"/>
    <mergeCell ref="B28:B32"/>
    <mergeCell ref="C28:C32"/>
    <mergeCell ref="D28:D32"/>
    <mergeCell ref="E28:E32"/>
    <mergeCell ref="F28:F32"/>
    <mergeCell ref="G28:G32"/>
    <mergeCell ref="T28:T32"/>
    <mergeCell ref="M28:M32"/>
    <mergeCell ref="I28:I32"/>
    <mergeCell ref="N34:N49"/>
    <mergeCell ref="O34:O49"/>
    <mergeCell ref="H34:H49"/>
    <mergeCell ref="I34:I49"/>
    <mergeCell ref="J34:J49"/>
    <mergeCell ref="K34:K49"/>
    <mergeCell ref="L34:L49"/>
    <mergeCell ref="M34:M49"/>
    <mergeCell ref="F34:F49"/>
    <mergeCell ref="G34:G49"/>
    <mergeCell ref="T34:T49"/>
    <mergeCell ref="C34:C49"/>
    <mergeCell ref="D34:D49"/>
    <mergeCell ref="AG28:AG32"/>
    <mergeCell ref="N28:N32"/>
    <mergeCell ref="O28:O32"/>
    <mergeCell ref="P28:P32"/>
    <mergeCell ref="Q28:Q32"/>
    <mergeCell ref="R28:R32"/>
    <mergeCell ref="S28:S32"/>
    <mergeCell ref="H28:H32"/>
    <mergeCell ref="J28:J32"/>
    <mergeCell ref="K28:K32"/>
    <mergeCell ref="L28:L32"/>
    <mergeCell ref="R25:R27"/>
    <mergeCell ref="M25:M27"/>
    <mergeCell ref="N25:N27"/>
    <mergeCell ref="O25:O27"/>
    <mergeCell ref="G25:G27"/>
    <mergeCell ref="H25:H27"/>
    <mergeCell ref="I25:I27"/>
    <mergeCell ref="J25:J27"/>
    <mergeCell ref="K25:K27"/>
    <mergeCell ref="L25:L27"/>
    <mergeCell ref="L10:L20"/>
    <mergeCell ref="M10:M20"/>
    <mergeCell ref="N10:N20"/>
    <mergeCell ref="Q21:Q24"/>
    <mergeCell ref="R21:R24"/>
    <mergeCell ref="S21:S24"/>
    <mergeCell ref="T21:T24"/>
    <mergeCell ref="AG21:AG24"/>
    <mergeCell ref="B25:B27"/>
    <mergeCell ref="C25:C27"/>
    <mergeCell ref="D25:D27"/>
    <mergeCell ref="E25:E27"/>
    <mergeCell ref="F25:F27"/>
    <mergeCell ref="K21:K24"/>
    <mergeCell ref="L21:L24"/>
    <mergeCell ref="M21:M24"/>
    <mergeCell ref="N21:N24"/>
    <mergeCell ref="O21:O24"/>
    <mergeCell ref="P21:P24"/>
    <mergeCell ref="S25:S27"/>
    <mergeCell ref="T25:T27"/>
    <mergeCell ref="AG25:AG27"/>
    <mergeCell ref="P25:P27"/>
    <mergeCell ref="Q25:Q27"/>
    <mergeCell ref="H8:H9"/>
    <mergeCell ref="I8:J8"/>
    <mergeCell ref="K8:L8"/>
    <mergeCell ref="M8:M9"/>
    <mergeCell ref="A10:A30"/>
    <mergeCell ref="AG10:AG20"/>
    <mergeCell ref="B21:B24"/>
    <mergeCell ref="C21:C24"/>
    <mergeCell ref="D21:D24"/>
    <mergeCell ref="E21:E24"/>
    <mergeCell ref="F21:F24"/>
    <mergeCell ref="G21:G24"/>
    <mergeCell ref="H21:H24"/>
    <mergeCell ref="I21:I24"/>
    <mergeCell ref="J21:J24"/>
    <mergeCell ref="O10:O20"/>
    <mergeCell ref="P10:P20"/>
    <mergeCell ref="Q10:Q20"/>
    <mergeCell ref="R10:R20"/>
    <mergeCell ref="S10:S20"/>
    <mergeCell ref="T10:T20"/>
    <mergeCell ref="I10:I20"/>
    <mergeCell ref="J10:J20"/>
    <mergeCell ref="K10:K20"/>
    <mergeCell ref="A1:L1"/>
    <mergeCell ref="M1:V1"/>
    <mergeCell ref="W1:AG1"/>
    <mergeCell ref="A2:L2"/>
    <mergeCell ref="M2:V2"/>
    <mergeCell ref="W2:AG2"/>
    <mergeCell ref="A6:L6"/>
    <mergeCell ref="M6:V6"/>
    <mergeCell ref="W6:AG6"/>
    <mergeCell ref="A3:L3"/>
    <mergeCell ref="M3:V3"/>
    <mergeCell ref="W3:AG3"/>
    <mergeCell ref="A4:L4"/>
    <mergeCell ref="M4:V4"/>
    <mergeCell ref="W4:AG4"/>
    <mergeCell ref="B10:B20"/>
    <mergeCell ref="C10:C20"/>
    <mergeCell ref="D10:D20"/>
    <mergeCell ref="E10:E20"/>
    <mergeCell ref="F10:F20"/>
    <mergeCell ref="G10:G20"/>
    <mergeCell ref="A7:N7"/>
    <mergeCell ref="O7:AG7"/>
    <mergeCell ref="A8:A9"/>
    <mergeCell ref="B8:B9"/>
    <mergeCell ref="C8:C9"/>
    <mergeCell ref="D8:D9"/>
    <mergeCell ref="E8:E9"/>
    <mergeCell ref="AD8:AF8"/>
    <mergeCell ref="AG8:AG9"/>
    <mergeCell ref="H10:H20"/>
    <mergeCell ref="N8:N9"/>
    <mergeCell ref="O8:R8"/>
    <mergeCell ref="S8:S9"/>
    <mergeCell ref="T8:T9"/>
    <mergeCell ref="U8:Z8"/>
    <mergeCell ref="AA8:AC8"/>
    <mergeCell ref="F8:F9"/>
    <mergeCell ref="G8:G9"/>
  </mergeCells>
  <dataValidations count="2">
    <dataValidation type="whole" allowBlank="1" showInputMessage="1" showErrorMessage="1" errorTitle="DPLAN" error="El Tiempo en Semanas máximo a ingresar en cada semestre, es 24." sqref="K79:L79 K207:L207 K10:L10 K21:L21 K50:L50 K33:L34 K240:L240 K242:L242 K244:L244 K89:L89 K84:L84 K59:L59 K64:L64 K69:L69 K102:L104 K133:L133 K182:L184 K193:L193 K28:L28 K197:L199 K74:L74 K174:L174 K25:L25 K188:L189 K226:L232 K234:L238 K246:L250 K252:L256 K258:L262">
      <formula1>0</formula1>
      <formula2>24</formula2>
    </dataValidation>
    <dataValidation type="whole" allowBlank="1" showInputMessage="1" showErrorMessage="1" errorTitle="DPLAN" error="Sólo debe ingresar valores, NO porcentajes." sqref="I79:J79 I207:J207 I10:J10 I21:J21 I50:J50 I33:J34 I240:J240 I242:J242 I244:J244 I89:J89 I84:J84 I59:J59 I64:J64 I69:J69 I102:J104 I133:J133 I182:J184 I193:J193 I28:J28 I197:J199 I74:J74 I174:J174 I25:J25 I188:J189 I226:J232 I234:J238 I246:J250 I252:J256 I258:J262">
      <formula1>0</formula1>
      <formula2>1000000</formula2>
    </dataValidation>
  </dataValidations>
  <hyperlinks>
    <hyperlink ref="U21" r:id="rId1" display="javascript:void(0);"/>
  </hyperlinks>
  <printOptions horizontalCentered="1"/>
  <pageMargins left="0" right="0" top="0.98425196850393704" bottom="0.35433070866141736" header="0.31496062992125984" footer="0.31496062992125984"/>
  <pageSetup scale="60" pageOrder="overThenDown" orientation="landscape" r:id="rId2"/>
  <headerFooter scaleWithDoc="0" alignWithMargins="0">
    <oddHeader>&amp;L&amp;"Britannic Bold,Normal"&amp;12&amp;K002060POA PAC 2020 AJUSTADO&amp;"-,Normal"&amp;11&amp;K01+000
&amp;"Cambria,Cursiva"&amp;12&amp;K0070C0Facultad de Ciencias Químicas y de la Salud&amp;C&amp;"Century Schoolbook,Normal"&amp;12&amp;K002060&amp;P</oddHead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promptTitle="DPLAN" prompt="Por favor seleccione una de las opciones disponibles.">
          <x14:formula1>
            <xm:f>'C:\Users\Juan\Downloads\[POA ALIMENTOS (3).xlsx]OEI y Lineamientos Estratégicos'!#REF!</xm:f>
          </x14:formula1>
          <xm:sqref>B244:C244 C256 B254:C255</xm:sqref>
        </x14:dataValidation>
        <x14:dataValidation type="list" allowBlank="1" showInputMessage="1" showErrorMessage="1" promptTitle="DPLAN" prompt="Por favor seleccione una de las opciones disponibles.">
          <x14:formula1>
            <xm:f>'[POA 2020  CARRERA DE ENFERMERIA FCQS.xlsx]OEI y Lineamientos Estratégicos'!#REF!</xm:f>
          </x14:formula1>
          <xm:sqref>B262 B250 B234:C238 B246:C249 B258:C261</xm:sqref>
        </x14:dataValidation>
        <x14:dataValidation type="list" allowBlank="1" showInputMessage="1" showErrorMessage="1" promptTitle="DPLAN" prompt="Por favor seleccione una de las opciones disponibles.">
          <x14:formula1>
            <xm:f>'C:\Users\Juan\Downloads\[POA CORREGIDO DECANATO.xlsx]OEI y Lineamientos Estratégicos'!#REF!</xm:f>
          </x14:formula1>
          <xm:sqref>B34:C34 B50:C50</xm:sqref>
        </x14:dataValidation>
        <x14:dataValidation type="list" allowBlank="1" showInputMessage="1" showErrorMessage="1" promptTitle="DPLAN" prompt="Por favor seleccione una de las opciones disponibles.">
          <x14:formula1>
            <xm:f>'C:\Users\Juan\Downloads\[8.- FCQS POA 2020_OBS DPLAN_20190717-3era revisión.xlsx]OEI y Lineamientos Estratégicos'!#REF!</xm:f>
          </x14:formula1>
          <xm:sqref>B10:C10 B21:C21 B33:C33 B25:C25 B28:C28 C226:C232</xm:sqref>
        </x14:dataValidation>
        <x14:dataValidation type="list" allowBlank="1" showInputMessage="1" showErrorMessage="1" promptTitle="DPLAN" prompt="Por favor seleccione una de las opciones disponibles.">
          <x14:formula1>
            <xm:f>'C:\Users\Juan\Downloads\[POA 2020 CARRERA DE INGENIERÍA QUÍMICA.xlsx]OEI y Lineamientos Estratégicos'!#REF!</xm:f>
          </x14:formula1>
          <xm:sqref>C252:C253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59"/>
  <sheetViews>
    <sheetView showGridLines="0" zoomScaleNormal="100" workbookViewId="0">
      <selection sqref="A1:L1"/>
    </sheetView>
  </sheetViews>
  <sheetFormatPr baseColWidth="10" defaultColWidth="14.42578125" defaultRowHeight="15" customHeight="1" x14ac:dyDescent="0.2"/>
  <cols>
    <col min="1" max="1" width="7.7109375" style="1235" customWidth="1"/>
    <col min="2" max="2" width="8.7109375" style="1235" customWidth="1"/>
    <col min="3" max="4" width="25.7109375" style="1235" customWidth="1"/>
    <col min="5" max="5" width="18.7109375" style="1235" customWidth="1"/>
    <col min="6" max="7" width="25.7109375" style="1235" customWidth="1"/>
    <col min="8" max="8" width="21.7109375" style="1235" customWidth="1"/>
    <col min="9" max="12" width="14.7109375" style="1235" customWidth="1"/>
    <col min="13" max="14" width="40.7109375" style="1235" customWidth="1"/>
    <col min="15" max="16" width="15.7109375" style="1235" customWidth="1"/>
    <col min="17" max="17" width="17.7109375" style="1235" customWidth="1"/>
    <col min="18" max="19" width="15.7109375" style="1235" customWidth="1"/>
    <col min="20" max="20" width="34.7109375" style="1235" customWidth="1"/>
    <col min="21" max="21" width="16.7109375" style="1235" customWidth="1"/>
    <col min="22" max="22" width="14.7109375" style="1235" customWidth="1"/>
    <col min="23" max="23" width="33.42578125" style="1235" customWidth="1"/>
    <col min="24" max="24" width="13" style="1235" customWidth="1"/>
    <col min="25" max="25" width="10.7109375" style="1235" customWidth="1"/>
    <col min="26" max="29" width="13.7109375" style="1235" customWidth="1"/>
    <col min="30" max="32" width="9.85546875" style="1235" customWidth="1"/>
    <col min="33" max="33" width="38.140625" style="1235" customWidth="1"/>
    <col min="34" max="16384" width="14.42578125" style="1235"/>
  </cols>
  <sheetData>
    <row r="1" spans="1:33" s="226" customFormat="1" ht="45.75" customHeight="1"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c r="V1" s="2756" t="s">
        <v>0</v>
      </c>
      <c r="W1" s="2756"/>
      <c r="X1" s="2756"/>
      <c r="Y1" s="2756"/>
      <c r="Z1" s="2756"/>
      <c r="AA1" s="2756"/>
      <c r="AB1" s="2756"/>
      <c r="AC1" s="2756"/>
      <c r="AD1" s="2756"/>
      <c r="AE1" s="2756"/>
      <c r="AF1" s="2756"/>
      <c r="AG1" s="2757"/>
    </row>
    <row r="2" spans="1:33" s="226" customFormat="1" ht="30"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c r="V2" s="2759" t="s">
        <v>1</v>
      </c>
      <c r="W2" s="2759"/>
      <c r="X2" s="2759"/>
      <c r="Y2" s="2759"/>
      <c r="Z2" s="2759"/>
      <c r="AA2" s="2759"/>
      <c r="AB2" s="2759"/>
      <c r="AC2" s="2759"/>
      <c r="AD2" s="2759"/>
      <c r="AE2" s="2759"/>
      <c r="AF2" s="2759"/>
      <c r="AG2" s="2760"/>
    </row>
    <row r="3" spans="1:33" s="226" customFormat="1" ht="30.75" x14ac:dyDescent="0.25">
      <c r="A3" s="2749" t="s">
        <v>340</v>
      </c>
      <c r="B3" s="2750"/>
      <c r="C3" s="2750"/>
      <c r="D3" s="2750"/>
      <c r="E3" s="2750"/>
      <c r="F3" s="2750"/>
      <c r="G3" s="2750"/>
      <c r="H3" s="2750"/>
      <c r="I3" s="2750"/>
      <c r="J3" s="2750"/>
      <c r="K3" s="2750"/>
      <c r="L3" s="2750"/>
      <c r="M3" s="2750" t="s">
        <v>340</v>
      </c>
      <c r="N3" s="2750"/>
      <c r="O3" s="2750"/>
      <c r="P3" s="2750"/>
      <c r="Q3" s="2750"/>
      <c r="R3" s="2750"/>
      <c r="S3" s="2750"/>
      <c r="T3" s="2750"/>
      <c r="U3" s="2750"/>
      <c r="V3" s="2750" t="s">
        <v>340</v>
      </c>
      <c r="W3" s="2750"/>
      <c r="X3" s="2750"/>
      <c r="Y3" s="2750"/>
      <c r="Z3" s="2750"/>
      <c r="AA3" s="2750"/>
      <c r="AB3" s="2750"/>
      <c r="AC3" s="2750"/>
      <c r="AD3" s="2750"/>
      <c r="AE3" s="2750"/>
      <c r="AF3" s="2750"/>
      <c r="AG3" s="2751"/>
    </row>
    <row r="4" spans="1:33" s="226" customFormat="1" ht="27" thickBot="1" x14ac:dyDescent="0.3">
      <c r="A4" s="2752" t="s">
        <v>2116</v>
      </c>
      <c r="B4" s="2753"/>
      <c r="C4" s="2753"/>
      <c r="D4" s="2753"/>
      <c r="E4" s="2753"/>
      <c r="F4" s="2753"/>
      <c r="G4" s="2753"/>
      <c r="H4" s="2753"/>
      <c r="I4" s="2753"/>
      <c r="J4" s="2753"/>
      <c r="K4" s="2753"/>
      <c r="L4" s="2753"/>
      <c r="M4" s="2753" t="s">
        <v>2093</v>
      </c>
      <c r="N4" s="2753"/>
      <c r="O4" s="2753"/>
      <c r="P4" s="2753"/>
      <c r="Q4" s="2753"/>
      <c r="R4" s="2753"/>
      <c r="S4" s="2753"/>
      <c r="T4" s="2753"/>
      <c r="U4" s="2753"/>
      <c r="V4" s="2753" t="s">
        <v>2093</v>
      </c>
      <c r="W4" s="2753"/>
      <c r="X4" s="2753"/>
      <c r="Y4" s="2753"/>
      <c r="Z4" s="2753"/>
      <c r="AA4" s="2753"/>
      <c r="AB4" s="2753"/>
      <c r="AC4" s="2753"/>
      <c r="AD4" s="2753"/>
      <c r="AE4" s="2753"/>
      <c r="AF4" s="2753"/>
      <c r="AG4" s="2754"/>
    </row>
    <row r="5" spans="1:33" s="3" customFormat="1" ht="24" customHeight="1" thickBot="1" x14ac:dyDescent="0.3">
      <c r="B5" s="4"/>
      <c r="C5" s="4"/>
      <c r="D5" s="4"/>
      <c r="E5" s="4"/>
      <c r="F5" s="4"/>
      <c r="G5" s="4"/>
      <c r="H5" s="4"/>
      <c r="I5" s="1233"/>
      <c r="J5" s="1233"/>
      <c r="K5" s="1233"/>
      <c r="L5" s="1233"/>
      <c r="N5" s="1234"/>
      <c r="O5" s="227"/>
      <c r="P5" s="228"/>
      <c r="Q5" s="228"/>
      <c r="R5" s="228"/>
      <c r="S5" s="228"/>
      <c r="U5" s="4"/>
      <c r="V5" s="229"/>
      <c r="W5" s="230"/>
      <c r="X5" s="231"/>
      <c r="Y5" s="231"/>
      <c r="Z5" s="4"/>
      <c r="AA5" s="232"/>
      <c r="AB5" s="232"/>
      <c r="AC5" s="232"/>
      <c r="AD5" s="4"/>
      <c r="AE5" s="4"/>
      <c r="AF5" s="4"/>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3239"/>
      <c r="AA6" s="2735"/>
      <c r="AB6" s="3240"/>
      <c r="AC6" s="2735"/>
      <c r="AD6" s="2735"/>
      <c r="AE6" s="2735"/>
      <c r="AF6" s="2735"/>
      <c r="AG6" s="2736"/>
    </row>
    <row r="7" spans="1:33" s="6" customFormat="1" ht="27" customHeight="1"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3241"/>
      <c r="AA7" s="2740"/>
      <c r="AB7" s="3242"/>
      <c r="AC7" s="2740"/>
      <c r="AD7" s="2740"/>
      <c r="AE7" s="2740"/>
      <c r="AF7" s="2740"/>
      <c r="AG7" s="2741"/>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3032" t="s">
        <v>17</v>
      </c>
      <c r="O8" s="2727" t="s">
        <v>18</v>
      </c>
      <c r="P8" s="2728"/>
      <c r="Q8" s="2728"/>
      <c r="R8" s="2728"/>
      <c r="S8" s="3034" t="s">
        <v>19</v>
      </c>
      <c r="T8" s="2728" t="s">
        <v>20</v>
      </c>
      <c r="U8" s="2748" t="s">
        <v>21</v>
      </c>
      <c r="V8" s="2748"/>
      <c r="W8" s="2748"/>
      <c r="X8" s="2748"/>
      <c r="Y8" s="2748"/>
      <c r="Z8" s="2748"/>
      <c r="AA8" s="2744" t="s">
        <v>22</v>
      </c>
      <c r="AB8" s="2744"/>
      <c r="AC8" s="2744"/>
      <c r="AD8" s="2744" t="s">
        <v>23</v>
      </c>
      <c r="AE8" s="2744"/>
      <c r="AF8" s="2744"/>
      <c r="AG8" s="2745" t="s">
        <v>24</v>
      </c>
    </row>
    <row r="9" spans="1:33" s="6" customFormat="1" ht="65.099999999999994" customHeight="1" thickBot="1" x14ac:dyDescent="0.3">
      <c r="A9" s="2743"/>
      <c r="B9" s="2730"/>
      <c r="C9" s="2730"/>
      <c r="D9" s="2730"/>
      <c r="E9" s="2730"/>
      <c r="F9" s="2730"/>
      <c r="G9" s="2730"/>
      <c r="H9" s="2732"/>
      <c r="I9" s="7" t="s">
        <v>25</v>
      </c>
      <c r="J9" s="7" t="s">
        <v>26</v>
      </c>
      <c r="K9" s="7" t="s">
        <v>25</v>
      </c>
      <c r="L9" s="7" t="s">
        <v>26</v>
      </c>
      <c r="M9" s="2732"/>
      <c r="N9" s="3205"/>
      <c r="O9" s="8" t="s">
        <v>27</v>
      </c>
      <c r="P9" s="1232" t="s">
        <v>28</v>
      </c>
      <c r="Q9" s="1232" t="s">
        <v>29</v>
      </c>
      <c r="R9" s="1232" t="s">
        <v>30</v>
      </c>
      <c r="S9" s="3206"/>
      <c r="T9" s="2747"/>
      <c r="U9" s="9" t="s">
        <v>31</v>
      </c>
      <c r="V9" s="9" t="s">
        <v>32</v>
      </c>
      <c r="W9" s="9" t="s">
        <v>33</v>
      </c>
      <c r="X9" s="9" t="s">
        <v>34</v>
      </c>
      <c r="Y9" s="9" t="s">
        <v>35</v>
      </c>
      <c r="Z9" s="10" t="s">
        <v>36</v>
      </c>
      <c r="AA9" s="11" t="s">
        <v>37</v>
      </c>
      <c r="AB9" s="11" t="s">
        <v>38</v>
      </c>
      <c r="AC9" s="11" t="s">
        <v>39</v>
      </c>
      <c r="AD9" s="12" t="s">
        <v>40</v>
      </c>
      <c r="AE9" s="12" t="s">
        <v>41</v>
      </c>
      <c r="AF9" s="12" t="s">
        <v>42</v>
      </c>
      <c r="AG9" s="2746"/>
    </row>
    <row r="10" spans="1:33" ht="18" customHeight="1" x14ac:dyDescent="0.2">
      <c r="A10" s="3193" t="s">
        <v>43</v>
      </c>
      <c r="B10" s="3302" t="s">
        <v>44</v>
      </c>
      <c r="C10" s="3303" t="s">
        <v>45</v>
      </c>
      <c r="D10" s="3304" t="s">
        <v>285</v>
      </c>
      <c r="E10" s="3370" t="s">
        <v>47</v>
      </c>
      <c r="F10" s="3237" t="s">
        <v>48</v>
      </c>
      <c r="G10" s="3237" t="s">
        <v>49</v>
      </c>
      <c r="H10" s="3304" t="s">
        <v>341</v>
      </c>
      <c r="I10" s="3270">
        <v>2</v>
      </c>
      <c r="J10" s="3270">
        <v>2</v>
      </c>
      <c r="K10" s="3458">
        <v>20</v>
      </c>
      <c r="L10" s="3459">
        <v>24</v>
      </c>
      <c r="M10" s="3271" t="s">
        <v>1389</v>
      </c>
      <c r="N10" s="3271" t="s">
        <v>1390</v>
      </c>
      <c r="O10" s="3230">
        <f>+AC10+AC12+AC14</f>
        <v>34320</v>
      </c>
      <c r="P10" s="3298">
        <f>+AC16</f>
        <v>3000</v>
      </c>
      <c r="Q10" s="3298">
        <f>AC18</f>
        <v>20000.008000000002</v>
      </c>
      <c r="R10" s="3315">
        <v>0</v>
      </c>
      <c r="S10" s="3202">
        <f>+SUM(O10:Q21)</f>
        <v>57320.008000000002</v>
      </c>
      <c r="T10" s="3263" t="s">
        <v>342</v>
      </c>
      <c r="U10" s="1236" t="s">
        <v>50</v>
      </c>
      <c r="V10" s="1237"/>
      <c r="W10" s="1625" t="s">
        <v>51</v>
      </c>
      <c r="X10" s="1238"/>
      <c r="Y10" s="1239"/>
      <c r="Z10" s="1240"/>
      <c r="AA10" s="1241"/>
      <c r="AB10" s="1241"/>
      <c r="AC10" s="1242">
        <f>SUM(AB11)</f>
        <v>4200</v>
      </c>
      <c r="AD10" s="1243"/>
      <c r="AE10" s="1244"/>
      <c r="AF10" s="1244"/>
      <c r="AG10" s="3286"/>
    </row>
    <row r="11" spans="1:33" ht="18" customHeight="1" x14ac:dyDescent="0.2">
      <c r="A11" s="3177"/>
      <c r="B11" s="3276"/>
      <c r="C11" s="3217"/>
      <c r="D11" s="3217"/>
      <c r="E11" s="3280"/>
      <c r="F11" s="3217"/>
      <c r="G11" s="3217"/>
      <c r="H11" s="3217"/>
      <c r="I11" s="3213"/>
      <c r="J11" s="3213"/>
      <c r="K11" s="3213"/>
      <c r="L11" s="3213"/>
      <c r="M11" s="3217"/>
      <c r="N11" s="3217"/>
      <c r="O11" s="3231"/>
      <c r="P11" s="3234"/>
      <c r="Q11" s="3234"/>
      <c r="R11" s="3234"/>
      <c r="S11" s="3234"/>
      <c r="T11" s="3228"/>
      <c r="U11" s="1245"/>
      <c r="V11" s="1246" t="s">
        <v>47</v>
      </c>
      <c r="W11" s="1623" t="s">
        <v>51</v>
      </c>
      <c r="X11" s="1247">
        <v>1</v>
      </c>
      <c r="Y11" s="1248" t="s">
        <v>264</v>
      </c>
      <c r="Z11" s="1249">
        <v>4200</v>
      </c>
      <c r="AA11" s="1250">
        <f>+X11*Z11</f>
        <v>4200</v>
      </c>
      <c r="AB11" s="1250">
        <f>+AA11</f>
        <v>4200</v>
      </c>
      <c r="AC11" s="1251"/>
      <c r="AD11" s="1252"/>
      <c r="AE11" s="1252" t="s">
        <v>52</v>
      </c>
      <c r="AF11" s="1253"/>
      <c r="AG11" s="3266"/>
    </row>
    <row r="12" spans="1:33" ht="18" customHeight="1" x14ac:dyDescent="0.2">
      <c r="A12" s="3177"/>
      <c r="B12" s="3276"/>
      <c r="C12" s="3217"/>
      <c r="D12" s="3217"/>
      <c r="E12" s="3280"/>
      <c r="F12" s="3217"/>
      <c r="G12" s="3217"/>
      <c r="H12" s="3217"/>
      <c r="I12" s="3213"/>
      <c r="J12" s="3213"/>
      <c r="K12" s="3213"/>
      <c r="L12" s="3213"/>
      <c r="M12" s="3217"/>
      <c r="N12" s="3217"/>
      <c r="O12" s="3231"/>
      <c r="P12" s="3234"/>
      <c r="Q12" s="3234"/>
      <c r="R12" s="3234"/>
      <c r="S12" s="3234"/>
      <c r="T12" s="3228"/>
      <c r="U12" s="1254" t="s">
        <v>53</v>
      </c>
      <c r="V12" s="1255"/>
      <c r="W12" s="1652" t="s">
        <v>54</v>
      </c>
      <c r="X12" s="1256"/>
      <c r="Y12" s="1252"/>
      <c r="Z12" s="1257"/>
      <c r="AA12" s="1258"/>
      <c r="AB12" s="1258"/>
      <c r="AC12" s="1259">
        <f>SUM(AB13)</f>
        <v>29800</v>
      </c>
      <c r="AD12" s="1252"/>
      <c r="AE12" s="1252"/>
      <c r="AF12" s="1253"/>
      <c r="AG12" s="3266"/>
    </row>
    <row r="13" spans="1:33" ht="18" customHeight="1" x14ac:dyDescent="0.2">
      <c r="A13" s="3177"/>
      <c r="B13" s="3276"/>
      <c r="C13" s="3217"/>
      <c r="D13" s="3217"/>
      <c r="E13" s="3280"/>
      <c r="F13" s="3217"/>
      <c r="G13" s="3217"/>
      <c r="H13" s="3217"/>
      <c r="I13" s="3213"/>
      <c r="J13" s="3213"/>
      <c r="K13" s="3213"/>
      <c r="L13" s="3213"/>
      <c r="M13" s="3217"/>
      <c r="N13" s="3217"/>
      <c r="O13" s="3231"/>
      <c r="P13" s="3234"/>
      <c r="Q13" s="3234"/>
      <c r="R13" s="3234"/>
      <c r="S13" s="3234"/>
      <c r="T13" s="3228"/>
      <c r="U13" s="1245"/>
      <c r="V13" s="1246" t="s">
        <v>47</v>
      </c>
      <c r="W13" s="1623" t="s">
        <v>54</v>
      </c>
      <c r="X13" s="1260">
        <v>1</v>
      </c>
      <c r="Y13" s="1261" t="s">
        <v>264</v>
      </c>
      <c r="Z13" s="1262">
        <f>39800-4000-6000</f>
        <v>29800</v>
      </c>
      <c r="AA13" s="1263">
        <f>+X13*Z13</f>
        <v>29800</v>
      </c>
      <c r="AB13" s="1263">
        <f>+AA13</f>
        <v>29800</v>
      </c>
      <c r="AC13" s="1264"/>
      <c r="AD13" s="1265"/>
      <c r="AE13" s="1265" t="s">
        <v>52</v>
      </c>
      <c r="AF13" s="1253"/>
      <c r="AG13" s="3266"/>
    </row>
    <row r="14" spans="1:33" ht="18" customHeight="1" x14ac:dyDescent="0.2">
      <c r="A14" s="3177"/>
      <c r="B14" s="3276"/>
      <c r="C14" s="3217"/>
      <c r="D14" s="3217"/>
      <c r="E14" s="3280"/>
      <c r="F14" s="3217"/>
      <c r="G14" s="3217"/>
      <c r="H14" s="3217"/>
      <c r="I14" s="3213"/>
      <c r="J14" s="3213"/>
      <c r="K14" s="3213"/>
      <c r="L14" s="3213"/>
      <c r="M14" s="3217"/>
      <c r="N14" s="3217"/>
      <c r="O14" s="3231"/>
      <c r="P14" s="3234"/>
      <c r="Q14" s="3234"/>
      <c r="R14" s="3234"/>
      <c r="S14" s="3234"/>
      <c r="T14" s="3228"/>
      <c r="U14" s="1245" t="s">
        <v>55</v>
      </c>
      <c r="V14" s="1246"/>
      <c r="W14" s="1626" t="s">
        <v>56</v>
      </c>
      <c r="X14" s="1260"/>
      <c r="Y14" s="1261"/>
      <c r="Z14" s="1266"/>
      <c r="AA14" s="1263"/>
      <c r="AB14" s="1263"/>
      <c r="AC14" s="1264">
        <f>SUM(AB15)</f>
        <v>320</v>
      </c>
      <c r="AD14" s="1265"/>
      <c r="AE14" s="1265"/>
      <c r="AF14" s="1267"/>
      <c r="AG14" s="3266"/>
    </row>
    <row r="15" spans="1:33" ht="18" customHeight="1" x14ac:dyDescent="0.2">
      <c r="A15" s="3177"/>
      <c r="B15" s="3276"/>
      <c r="C15" s="3217"/>
      <c r="D15" s="3217"/>
      <c r="E15" s="3280"/>
      <c r="F15" s="3217"/>
      <c r="G15" s="3217"/>
      <c r="H15" s="3217"/>
      <c r="I15" s="3213"/>
      <c r="J15" s="3213"/>
      <c r="K15" s="3213"/>
      <c r="L15" s="3213"/>
      <c r="M15" s="3217"/>
      <c r="N15" s="3217"/>
      <c r="O15" s="3231"/>
      <c r="P15" s="3234"/>
      <c r="Q15" s="3234"/>
      <c r="R15" s="3234"/>
      <c r="S15" s="3234"/>
      <c r="T15" s="3228"/>
      <c r="U15" s="1245"/>
      <c r="V15" s="1246" t="s">
        <v>47</v>
      </c>
      <c r="W15" s="1623" t="s">
        <v>56</v>
      </c>
      <c r="X15" s="1260">
        <v>1</v>
      </c>
      <c r="Y15" s="1261" t="s">
        <v>264</v>
      </c>
      <c r="Z15" s="1266">
        <v>320</v>
      </c>
      <c r="AA15" s="1263">
        <f>+X15*Z15</f>
        <v>320</v>
      </c>
      <c r="AB15" s="1263">
        <f>+AA15</f>
        <v>320</v>
      </c>
      <c r="AC15" s="1264"/>
      <c r="AD15" s="1265"/>
      <c r="AE15" s="1265" t="s">
        <v>52</v>
      </c>
      <c r="AF15" s="1253"/>
      <c r="AG15" s="3266"/>
    </row>
    <row r="16" spans="1:33" ht="45" customHeight="1" x14ac:dyDescent="0.2">
      <c r="A16" s="3177"/>
      <c r="B16" s="3276"/>
      <c r="C16" s="3217"/>
      <c r="D16" s="3217"/>
      <c r="E16" s="3280"/>
      <c r="F16" s="3217"/>
      <c r="G16" s="3217"/>
      <c r="H16" s="3217"/>
      <c r="I16" s="3213"/>
      <c r="J16" s="3213"/>
      <c r="K16" s="3213"/>
      <c r="L16" s="3213"/>
      <c r="M16" s="3217"/>
      <c r="N16" s="3217"/>
      <c r="O16" s="3231"/>
      <c r="P16" s="3234"/>
      <c r="Q16" s="3234"/>
      <c r="R16" s="3234"/>
      <c r="S16" s="3234"/>
      <c r="T16" s="3228"/>
      <c r="U16" s="1268" t="s">
        <v>1168</v>
      </c>
      <c r="V16" s="1246"/>
      <c r="W16" s="1653" t="s">
        <v>916</v>
      </c>
      <c r="X16" s="1260"/>
      <c r="Y16" s="1261"/>
      <c r="Z16" s="1266"/>
      <c r="AA16" s="1263"/>
      <c r="AB16" s="1263"/>
      <c r="AC16" s="1269">
        <v>3000</v>
      </c>
      <c r="AD16" s="1265"/>
      <c r="AE16" s="1265"/>
      <c r="AF16" s="1253"/>
      <c r="AG16" s="3266"/>
    </row>
    <row r="17" spans="1:33" ht="56.25" customHeight="1" x14ac:dyDescent="0.2">
      <c r="A17" s="3177"/>
      <c r="B17" s="3276"/>
      <c r="C17" s="3217"/>
      <c r="D17" s="3217"/>
      <c r="E17" s="3280"/>
      <c r="F17" s="3217"/>
      <c r="G17" s="3217"/>
      <c r="H17" s="3217"/>
      <c r="I17" s="3213"/>
      <c r="J17" s="3213"/>
      <c r="K17" s="3213"/>
      <c r="L17" s="3213"/>
      <c r="M17" s="3217"/>
      <c r="N17" s="3217"/>
      <c r="O17" s="3231"/>
      <c r="P17" s="3234"/>
      <c r="Q17" s="3234"/>
      <c r="R17" s="3234"/>
      <c r="S17" s="3234"/>
      <c r="T17" s="3228"/>
      <c r="U17" s="1245"/>
      <c r="V17" s="1246" t="s">
        <v>47</v>
      </c>
      <c r="W17" s="1623" t="s">
        <v>1445</v>
      </c>
      <c r="X17" s="1260">
        <v>1</v>
      </c>
      <c r="Y17" s="1261" t="s">
        <v>264</v>
      </c>
      <c r="Z17" s="1266">
        <v>3000</v>
      </c>
      <c r="AA17" s="1263">
        <f>+X17*Z17</f>
        <v>3000</v>
      </c>
      <c r="AB17" s="1263">
        <f>+AA17</f>
        <v>3000</v>
      </c>
      <c r="AC17" s="1264"/>
      <c r="AD17" s="1265"/>
      <c r="AE17" s="1265"/>
      <c r="AF17" s="1253" t="s">
        <v>52</v>
      </c>
      <c r="AG17" s="3266"/>
    </row>
    <row r="18" spans="1:33" ht="33.950000000000003" customHeight="1" x14ac:dyDescent="0.2">
      <c r="A18" s="3177"/>
      <c r="B18" s="3276"/>
      <c r="C18" s="3217"/>
      <c r="D18" s="3217"/>
      <c r="E18" s="3280"/>
      <c r="F18" s="3217"/>
      <c r="G18" s="3217"/>
      <c r="H18" s="3217"/>
      <c r="I18" s="3213"/>
      <c r="J18" s="3213"/>
      <c r="K18" s="3213"/>
      <c r="L18" s="3213"/>
      <c r="M18" s="3217"/>
      <c r="N18" s="3217"/>
      <c r="O18" s="3231"/>
      <c r="P18" s="3234"/>
      <c r="Q18" s="3234"/>
      <c r="R18" s="3234"/>
      <c r="S18" s="3234"/>
      <c r="T18" s="3228"/>
      <c r="U18" s="1245" t="s">
        <v>742</v>
      </c>
      <c r="V18" s="1246"/>
      <c r="W18" s="1626" t="s">
        <v>132</v>
      </c>
      <c r="X18" s="1260"/>
      <c r="Y18" s="1261"/>
      <c r="Z18" s="1266"/>
      <c r="AA18" s="1263"/>
      <c r="AB18" s="1263"/>
      <c r="AC18" s="1264">
        <f>SUM(AB19:AB21)</f>
        <v>20000.008000000002</v>
      </c>
      <c r="AD18" s="1265"/>
      <c r="AE18" s="1265"/>
      <c r="AF18" s="1253"/>
      <c r="AG18" s="3266"/>
    </row>
    <row r="19" spans="1:33" ht="18" customHeight="1" x14ac:dyDescent="0.2">
      <c r="A19" s="3177"/>
      <c r="B19" s="3276"/>
      <c r="C19" s="3217"/>
      <c r="D19" s="3217"/>
      <c r="E19" s="3280"/>
      <c r="F19" s="3217"/>
      <c r="G19" s="3217"/>
      <c r="H19" s="3217"/>
      <c r="I19" s="3213"/>
      <c r="J19" s="3213"/>
      <c r="K19" s="3213"/>
      <c r="L19" s="3213"/>
      <c r="M19" s="3217"/>
      <c r="N19" s="3217"/>
      <c r="O19" s="3231"/>
      <c r="P19" s="3234"/>
      <c r="Q19" s="3234"/>
      <c r="R19" s="3234"/>
      <c r="S19" s="3234"/>
      <c r="T19" s="3228"/>
      <c r="U19" s="1245"/>
      <c r="V19" s="1246" t="s">
        <v>47</v>
      </c>
      <c r="W19" s="1623" t="s">
        <v>929</v>
      </c>
      <c r="X19" s="1260">
        <v>16</v>
      </c>
      <c r="Y19" s="1261" t="s">
        <v>264</v>
      </c>
      <c r="Z19" s="1249">
        <v>888</v>
      </c>
      <c r="AA19" s="1250">
        <f t="shared" ref="AA19:AA21" si="0">+X19*Z19</f>
        <v>14208</v>
      </c>
      <c r="AB19" s="1250">
        <f t="shared" ref="AB19:AB21" si="1">+AA19*0.12+AA19</f>
        <v>15912.96</v>
      </c>
      <c r="AC19" s="1264"/>
      <c r="AD19" s="1265"/>
      <c r="AE19" s="1265"/>
      <c r="AF19" s="1265" t="s">
        <v>52</v>
      </c>
      <c r="AG19" s="3266"/>
    </row>
    <row r="20" spans="1:33" ht="18" customHeight="1" x14ac:dyDescent="0.2">
      <c r="A20" s="3177"/>
      <c r="B20" s="3276"/>
      <c r="C20" s="3217"/>
      <c r="D20" s="3217"/>
      <c r="E20" s="3280"/>
      <c r="F20" s="3217"/>
      <c r="G20" s="3217"/>
      <c r="H20" s="3217"/>
      <c r="I20" s="3213"/>
      <c r="J20" s="3213"/>
      <c r="K20" s="3213"/>
      <c r="L20" s="3213"/>
      <c r="M20" s="3217"/>
      <c r="N20" s="3217"/>
      <c r="O20" s="3231"/>
      <c r="P20" s="3234"/>
      <c r="Q20" s="3234"/>
      <c r="R20" s="3234"/>
      <c r="S20" s="3234"/>
      <c r="T20" s="3228"/>
      <c r="U20" s="1245"/>
      <c r="V20" s="1246" t="s">
        <v>47</v>
      </c>
      <c r="W20" s="1623" t="s">
        <v>930</v>
      </c>
      <c r="X20" s="1260">
        <v>1</v>
      </c>
      <c r="Y20" s="1261" t="s">
        <v>264</v>
      </c>
      <c r="Z20" s="1249">
        <v>349.15</v>
      </c>
      <c r="AA20" s="1250">
        <f t="shared" si="0"/>
        <v>349.15</v>
      </c>
      <c r="AB20" s="1250">
        <f t="shared" si="1"/>
        <v>391.048</v>
      </c>
      <c r="AC20" s="1270"/>
      <c r="AD20" s="1265"/>
      <c r="AE20" s="1265"/>
      <c r="AF20" s="1265" t="s">
        <v>52</v>
      </c>
      <c r="AG20" s="3266"/>
    </row>
    <row r="21" spans="1:33" ht="18" customHeight="1" x14ac:dyDescent="0.2">
      <c r="A21" s="3177"/>
      <c r="B21" s="3295"/>
      <c r="C21" s="3217"/>
      <c r="D21" s="3217"/>
      <c r="E21" s="3280"/>
      <c r="F21" s="3217"/>
      <c r="G21" s="3217"/>
      <c r="H21" s="3288"/>
      <c r="I21" s="3292"/>
      <c r="J21" s="3292"/>
      <c r="K21" s="3292"/>
      <c r="L21" s="3292"/>
      <c r="M21" s="3288"/>
      <c r="N21" s="3288"/>
      <c r="O21" s="3289"/>
      <c r="P21" s="3283"/>
      <c r="Q21" s="3283"/>
      <c r="R21" s="3234"/>
      <c r="S21" s="3283"/>
      <c r="T21" s="3285"/>
      <c r="U21" s="1271"/>
      <c r="V21" s="1272" t="s">
        <v>47</v>
      </c>
      <c r="W21" s="1627" t="s">
        <v>917</v>
      </c>
      <c r="X21" s="1273">
        <v>3</v>
      </c>
      <c r="Y21" s="1274" t="s">
        <v>264</v>
      </c>
      <c r="Z21" s="1275">
        <v>1100</v>
      </c>
      <c r="AA21" s="1276">
        <f t="shared" si="0"/>
        <v>3300</v>
      </c>
      <c r="AB21" s="1276">
        <f t="shared" si="1"/>
        <v>3696</v>
      </c>
      <c r="AC21" s="1277"/>
      <c r="AD21" s="1274"/>
      <c r="AE21" s="1274"/>
      <c r="AF21" s="1274" t="s">
        <v>52</v>
      </c>
      <c r="AG21" s="3266"/>
    </row>
    <row r="22" spans="1:33" ht="60.75" customHeight="1" x14ac:dyDescent="0.2">
      <c r="A22" s="3177"/>
      <c r="B22" s="3302" t="s">
        <v>44</v>
      </c>
      <c r="C22" s="3303" t="s">
        <v>45</v>
      </c>
      <c r="D22" s="3304" t="s">
        <v>87</v>
      </c>
      <c r="E22" s="3305" t="s">
        <v>47</v>
      </c>
      <c r="F22" s="3304" t="s">
        <v>343</v>
      </c>
      <c r="G22" s="3304" t="s">
        <v>324</v>
      </c>
      <c r="H22" s="3304" t="s">
        <v>344</v>
      </c>
      <c r="I22" s="3457">
        <v>450</v>
      </c>
      <c r="J22" s="3457">
        <v>450</v>
      </c>
      <c r="K22" s="3270">
        <v>20</v>
      </c>
      <c r="L22" s="3457">
        <v>24</v>
      </c>
      <c r="M22" s="3271" t="s">
        <v>1391</v>
      </c>
      <c r="N22" s="3405" t="s">
        <v>673</v>
      </c>
      <c r="O22" s="3408">
        <f>AC22</f>
        <v>6.5</v>
      </c>
      <c r="P22" s="3403">
        <v>0</v>
      </c>
      <c r="Q22" s="3460">
        <v>0</v>
      </c>
      <c r="R22" s="3403">
        <v>0</v>
      </c>
      <c r="S22" s="3404">
        <f>+SUM(O22:Q23)</f>
        <v>6.5</v>
      </c>
      <c r="T22" s="3263" t="s">
        <v>345</v>
      </c>
      <c r="U22" s="1245" t="s">
        <v>64</v>
      </c>
      <c r="V22" s="1278"/>
      <c r="W22" s="1626" t="s">
        <v>105</v>
      </c>
      <c r="X22" s="1260"/>
      <c r="Y22" s="1261"/>
      <c r="Z22" s="1266"/>
      <c r="AA22" s="1263"/>
      <c r="AB22" s="1263"/>
      <c r="AC22" s="1264">
        <f>SUM(AB23)</f>
        <v>6.5</v>
      </c>
      <c r="AD22" s="1265"/>
      <c r="AE22" s="1265"/>
      <c r="AF22" s="1279"/>
      <c r="AG22" s="3265"/>
    </row>
    <row r="23" spans="1:33" ht="60.75" customHeight="1" x14ac:dyDescent="0.2">
      <c r="A23" s="3177"/>
      <c r="B23" s="3295"/>
      <c r="C23" s="3217"/>
      <c r="D23" s="3217"/>
      <c r="E23" s="3280"/>
      <c r="F23" s="3217"/>
      <c r="G23" s="3217"/>
      <c r="H23" s="3217"/>
      <c r="I23" s="3213"/>
      <c r="J23" s="3213"/>
      <c r="K23" s="3213"/>
      <c r="L23" s="3213"/>
      <c r="M23" s="3217"/>
      <c r="N23" s="3217"/>
      <c r="O23" s="3231"/>
      <c r="P23" s="3234"/>
      <c r="Q23" s="3234"/>
      <c r="R23" s="3234"/>
      <c r="S23" s="3234"/>
      <c r="T23" s="3228"/>
      <c r="U23" s="1271"/>
      <c r="V23" s="1272" t="s">
        <v>47</v>
      </c>
      <c r="W23" s="1627" t="s">
        <v>348</v>
      </c>
      <c r="X23" s="1273">
        <v>2</v>
      </c>
      <c r="Y23" s="1280" t="s">
        <v>330</v>
      </c>
      <c r="Z23" s="1281">
        <v>3.25</v>
      </c>
      <c r="AA23" s="1282">
        <f>+X23*Z23</f>
        <v>6.5</v>
      </c>
      <c r="AB23" s="1276">
        <f>+AA23</f>
        <v>6.5</v>
      </c>
      <c r="AC23" s="1283"/>
      <c r="AD23" s="1274"/>
      <c r="AE23" s="1274" t="s">
        <v>52</v>
      </c>
      <c r="AF23" s="1279"/>
      <c r="AG23" s="3266"/>
    </row>
    <row r="24" spans="1:33" ht="18" customHeight="1" x14ac:dyDescent="0.2">
      <c r="A24" s="3177"/>
      <c r="B24" s="3302" t="s">
        <v>44</v>
      </c>
      <c r="C24" s="3303" t="s">
        <v>45</v>
      </c>
      <c r="D24" s="3304" t="s">
        <v>262</v>
      </c>
      <c r="E24" s="3305" t="s">
        <v>47</v>
      </c>
      <c r="F24" s="3304" t="s">
        <v>85</v>
      </c>
      <c r="G24" s="3304" t="s">
        <v>86</v>
      </c>
      <c r="H24" s="3304" t="s">
        <v>349</v>
      </c>
      <c r="I24" s="3268">
        <v>250</v>
      </c>
      <c r="J24" s="3268">
        <v>250</v>
      </c>
      <c r="K24" s="3270">
        <v>20</v>
      </c>
      <c r="L24" s="3270">
        <v>24</v>
      </c>
      <c r="M24" s="3271" t="s">
        <v>1392</v>
      </c>
      <c r="N24" s="3271" t="s">
        <v>1393</v>
      </c>
      <c r="O24" s="3408">
        <f>+AC24+AC26+AC28+AC30+AC34</f>
        <v>52542.44</v>
      </c>
      <c r="P24" s="3403">
        <v>0</v>
      </c>
      <c r="Q24" s="3403">
        <f>+AC32+AC36</f>
        <v>18611</v>
      </c>
      <c r="R24" s="3403">
        <v>0</v>
      </c>
      <c r="S24" s="3404">
        <f>+SUM(O24:P24:Q37)</f>
        <v>71153.440000000002</v>
      </c>
      <c r="T24" s="3263" t="s">
        <v>350</v>
      </c>
      <c r="U24" s="1245" t="s">
        <v>59</v>
      </c>
      <c r="V24" s="1610"/>
      <c r="W24" s="1626" t="s">
        <v>60</v>
      </c>
      <c r="X24" s="1260"/>
      <c r="Y24" s="1261"/>
      <c r="Z24" s="1266"/>
      <c r="AA24" s="1263"/>
      <c r="AB24" s="1263"/>
      <c r="AC24" s="1264">
        <f>SUM(AB25)</f>
        <v>1193.2</v>
      </c>
      <c r="AD24" s="1265"/>
      <c r="AE24" s="1284"/>
      <c r="AF24" s="1284"/>
      <c r="AG24" s="3265"/>
    </row>
    <row r="25" spans="1:33" ht="18" customHeight="1" x14ac:dyDescent="0.2">
      <c r="A25" s="3178"/>
      <c r="B25" s="3276"/>
      <c r="C25" s="3217"/>
      <c r="D25" s="3217"/>
      <c r="E25" s="3280"/>
      <c r="F25" s="3217"/>
      <c r="G25" s="3217"/>
      <c r="H25" s="3217"/>
      <c r="I25" s="3213"/>
      <c r="J25" s="3213"/>
      <c r="K25" s="3213"/>
      <c r="L25" s="3213"/>
      <c r="M25" s="3217"/>
      <c r="N25" s="3217"/>
      <c r="O25" s="3231"/>
      <c r="P25" s="3234"/>
      <c r="Q25" s="3234"/>
      <c r="R25" s="3234"/>
      <c r="S25" s="3234"/>
      <c r="T25" s="3228"/>
      <c r="U25" s="1285"/>
      <c r="V25" s="1246" t="s">
        <v>47</v>
      </c>
      <c r="W25" s="1622" t="s">
        <v>60</v>
      </c>
      <c r="X25" s="1247">
        <v>1</v>
      </c>
      <c r="Y25" s="1248" t="s">
        <v>264</v>
      </c>
      <c r="Z25" s="1249">
        <v>1193.2</v>
      </c>
      <c r="AA25" s="1250">
        <f>+X25*Z25</f>
        <v>1193.2</v>
      </c>
      <c r="AB25" s="1250">
        <f>+AA25</f>
        <v>1193.2</v>
      </c>
      <c r="AC25" s="1251"/>
      <c r="AD25" s="1252"/>
      <c r="AE25" s="1252" t="s">
        <v>52</v>
      </c>
      <c r="AF25" s="1267"/>
      <c r="AG25" s="3266"/>
    </row>
    <row r="26" spans="1:33" ht="18" customHeight="1" x14ac:dyDescent="0.2">
      <c r="A26" s="3194" t="s">
        <v>43</v>
      </c>
      <c r="B26" s="3276"/>
      <c r="C26" s="3217"/>
      <c r="D26" s="3217"/>
      <c r="E26" s="3280"/>
      <c r="F26" s="3217"/>
      <c r="G26" s="3217"/>
      <c r="H26" s="3217"/>
      <c r="I26" s="3213"/>
      <c r="J26" s="3213"/>
      <c r="K26" s="3213"/>
      <c r="L26" s="3213"/>
      <c r="M26" s="3217"/>
      <c r="N26" s="3217"/>
      <c r="O26" s="3231"/>
      <c r="P26" s="3234"/>
      <c r="Q26" s="3234"/>
      <c r="R26" s="3234"/>
      <c r="S26" s="3234"/>
      <c r="T26" s="3228"/>
      <c r="U26" s="1285" t="s">
        <v>61</v>
      </c>
      <c r="V26" s="1246"/>
      <c r="W26" s="1654" t="s">
        <v>62</v>
      </c>
      <c r="X26" s="1247"/>
      <c r="Y26" s="1248"/>
      <c r="Z26" s="1249"/>
      <c r="AA26" s="1250"/>
      <c r="AB26" s="1250"/>
      <c r="AC26" s="1251">
        <f>SUM(AB27)</f>
        <v>617</v>
      </c>
      <c r="AD26" s="1252"/>
      <c r="AE26" s="1252"/>
      <c r="AF26" s="1267"/>
      <c r="AG26" s="3266"/>
    </row>
    <row r="27" spans="1:33" ht="18" customHeight="1" x14ac:dyDescent="0.2">
      <c r="A27" s="3177"/>
      <c r="B27" s="3276"/>
      <c r="C27" s="3217"/>
      <c r="D27" s="3217"/>
      <c r="E27" s="3280"/>
      <c r="F27" s="3217"/>
      <c r="G27" s="3217"/>
      <c r="H27" s="3217"/>
      <c r="I27" s="3213"/>
      <c r="J27" s="3213"/>
      <c r="K27" s="3213"/>
      <c r="L27" s="3213"/>
      <c r="M27" s="3217"/>
      <c r="N27" s="3217"/>
      <c r="O27" s="3231"/>
      <c r="P27" s="3234"/>
      <c r="Q27" s="3234"/>
      <c r="R27" s="3234"/>
      <c r="S27" s="3234"/>
      <c r="T27" s="3228"/>
      <c r="U27" s="1285"/>
      <c r="V27" s="1246" t="s">
        <v>47</v>
      </c>
      <c r="W27" s="1622" t="s">
        <v>62</v>
      </c>
      <c r="X27" s="1247">
        <v>1</v>
      </c>
      <c r="Y27" s="1248" t="s">
        <v>264</v>
      </c>
      <c r="Z27" s="1249">
        <v>617</v>
      </c>
      <c r="AA27" s="1250">
        <f>+X27*Z27</f>
        <v>617</v>
      </c>
      <c r="AB27" s="1250">
        <f>+AA27</f>
        <v>617</v>
      </c>
      <c r="AC27" s="1251"/>
      <c r="AD27" s="1252"/>
      <c r="AE27" s="1252" t="s">
        <v>52</v>
      </c>
      <c r="AF27" s="1267"/>
      <c r="AG27" s="3266"/>
    </row>
    <row r="28" spans="1:33" ht="18" customHeight="1" x14ac:dyDescent="0.2">
      <c r="A28" s="3177"/>
      <c r="B28" s="3276"/>
      <c r="C28" s="3217"/>
      <c r="D28" s="3217"/>
      <c r="E28" s="3280"/>
      <c r="F28" s="3217"/>
      <c r="G28" s="3217"/>
      <c r="H28" s="3217"/>
      <c r="I28" s="3213"/>
      <c r="J28" s="3213"/>
      <c r="K28" s="3213"/>
      <c r="L28" s="3213"/>
      <c r="M28" s="3217"/>
      <c r="N28" s="3217"/>
      <c r="O28" s="3231"/>
      <c r="P28" s="3234"/>
      <c r="Q28" s="3234"/>
      <c r="R28" s="3234"/>
      <c r="S28" s="3234"/>
      <c r="T28" s="3228"/>
      <c r="U28" s="1285" t="s">
        <v>57</v>
      </c>
      <c r="V28" s="1246"/>
      <c r="W28" s="1654" t="s">
        <v>58</v>
      </c>
      <c r="X28" s="1247"/>
      <c r="Y28" s="1248"/>
      <c r="Z28" s="1249"/>
      <c r="AA28" s="1250"/>
      <c r="AB28" s="1263"/>
      <c r="AC28" s="1251">
        <f>SUM(AB29)</f>
        <v>276.25</v>
      </c>
      <c r="AD28" s="1265"/>
      <c r="AE28" s="1265"/>
      <c r="AF28" s="1279"/>
      <c r="AG28" s="3266"/>
    </row>
    <row r="29" spans="1:33" ht="18" customHeight="1" x14ac:dyDescent="0.2">
      <c r="A29" s="3177"/>
      <c r="B29" s="3276"/>
      <c r="C29" s="3217"/>
      <c r="D29" s="3217"/>
      <c r="E29" s="3280"/>
      <c r="F29" s="3217"/>
      <c r="G29" s="3217"/>
      <c r="H29" s="3217"/>
      <c r="I29" s="3213"/>
      <c r="J29" s="3213"/>
      <c r="K29" s="3213"/>
      <c r="L29" s="3213"/>
      <c r="M29" s="3217"/>
      <c r="N29" s="3217"/>
      <c r="O29" s="3231"/>
      <c r="P29" s="3234"/>
      <c r="Q29" s="3234"/>
      <c r="R29" s="3234"/>
      <c r="S29" s="3234"/>
      <c r="T29" s="3228"/>
      <c r="U29" s="1285"/>
      <c r="V29" s="1246" t="s">
        <v>47</v>
      </c>
      <c r="W29" s="1622" t="s">
        <v>351</v>
      </c>
      <c r="X29" s="1247">
        <v>1</v>
      </c>
      <c r="Y29" s="1248" t="s">
        <v>264</v>
      </c>
      <c r="Z29" s="1286">
        <f>26.25+250</f>
        <v>276.25</v>
      </c>
      <c r="AA29" s="1250">
        <f>+X29*Z29</f>
        <v>276.25</v>
      </c>
      <c r="AB29" s="1250">
        <f>+AA29</f>
        <v>276.25</v>
      </c>
      <c r="AC29" s="1264"/>
      <c r="AD29" s="1265"/>
      <c r="AE29" s="1265" t="s">
        <v>52</v>
      </c>
      <c r="AF29" s="1279"/>
      <c r="AG29" s="3266"/>
    </row>
    <row r="30" spans="1:33" ht="33.950000000000003" customHeight="1" x14ac:dyDescent="0.2">
      <c r="A30" s="3177"/>
      <c r="B30" s="3276"/>
      <c r="C30" s="3217"/>
      <c r="D30" s="3217"/>
      <c r="E30" s="3280"/>
      <c r="F30" s="3217"/>
      <c r="G30" s="3217"/>
      <c r="H30" s="3217"/>
      <c r="I30" s="3213"/>
      <c r="J30" s="3213"/>
      <c r="K30" s="3213"/>
      <c r="L30" s="3213"/>
      <c r="M30" s="3217"/>
      <c r="N30" s="3217"/>
      <c r="O30" s="3231"/>
      <c r="P30" s="3234"/>
      <c r="Q30" s="3234"/>
      <c r="R30" s="3234"/>
      <c r="S30" s="3234"/>
      <c r="T30" s="3228"/>
      <c r="U30" s="1285" t="s">
        <v>740</v>
      </c>
      <c r="V30" s="1246"/>
      <c r="W30" s="1654" t="s">
        <v>71</v>
      </c>
      <c r="X30" s="1247"/>
      <c r="Y30" s="1248"/>
      <c r="Z30" s="1249"/>
      <c r="AA30" s="1250"/>
      <c r="AB30" s="1263"/>
      <c r="AC30" s="1264">
        <f>SUM(AB31)</f>
        <v>44455.990000000005</v>
      </c>
      <c r="AD30" s="1265"/>
      <c r="AE30" s="1265"/>
      <c r="AF30" s="1279"/>
      <c r="AG30" s="3266"/>
    </row>
    <row r="31" spans="1:33" ht="18" customHeight="1" x14ac:dyDescent="0.2">
      <c r="A31" s="3177"/>
      <c r="B31" s="3276"/>
      <c r="C31" s="3217"/>
      <c r="D31" s="3217"/>
      <c r="E31" s="3280"/>
      <c r="F31" s="3217"/>
      <c r="G31" s="3217"/>
      <c r="H31" s="3217"/>
      <c r="I31" s="3213"/>
      <c r="J31" s="3213"/>
      <c r="K31" s="3213"/>
      <c r="L31" s="3213"/>
      <c r="M31" s="3217"/>
      <c r="N31" s="3217"/>
      <c r="O31" s="3231"/>
      <c r="P31" s="3234"/>
      <c r="Q31" s="3234"/>
      <c r="R31" s="3234"/>
      <c r="S31" s="3234"/>
      <c r="T31" s="3228"/>
      <c r="U31" s="1254"/>
      <c r="V31" s="1255" t="s">
        <v>47</v>
      </c>
      <c r="W31" s="1655" t="s">
        <v>323</v>
      </c>
      <c r="X31" s="1256">
        <v>1</v>
      </c>
      <c r="Y31" s="1252" t="s">
        <v>264</v>
      </c>
      <c r="Z31" s="1257">
        <f>14500+29955.99</f>
        <v>44455.990000000005</v>
      </c>
      <c r="AA31" s="1258">
        <f>+X31*Z31</f>
        <v>44455.990000000005</v>
      </c>
      <c r="AB31" s="1258">
        <f>+AA31</f>
        <v>44455.990000000005</v>
      </c>
      <c r="AC31" s="1259"/>
      <c r="AD31" s="1265"/>
      <c r="AE31" s="1265" t="s">
        <v>52</v>
      </c>
      <c r="AF31" s="1279"/>
      <c r="AG31" s="3266"/>
    </row>
    <row r="32" spans="1:33" ht="33.950000000000003" customHeight="1" x14ac:dyDescent="0.2">
      <c r="A32" s="3177"/>
      <c r="B32" s="3276"/>
      <c r="C32" s="3217"/>
      <c r="D32" s="3217"/>
      <c r="E32" s="3280"/>
      <c r="F32" s="3217"/>
      <c r="G32" s="3217"/>
      <c r="H32" s="3217"/>
      <c r="I32" s="3213"/>
      <c r="J32" s="3213"/>
      <c r="K32" s="3213"/>
      <c r="L32" s="3213"/>
      <c r="M32" s="3217"/>
      <c r="N32" s="3217"/>
      <c r="O32" s="3231"/>
      <c r="P32" s="3234"/>
      <c r="Q32" s="3234"/>
      <c r="R32" s="3234"/>
      <c r="S32" s="3234"/>
      <c r="T32" s="3228"/>
      <c r="U32" s="3647" t="s">
        <v>72</v>
      </c>
      <c r="V32" s="3648"/>
      <c r="W32" s="3649" t="s">
        <v>918</v>
      </c>
      <c r="X32" s="3650"/>
      <c r="Y32" s="3648"/>
      <c r="Z32" s="3651"/>
      <c r="AA32" s="3652"/>
      <c r="AB32" s="3652"/>
      <c r="AC32" s="3653">
        <f>SUM(AB33)</f>
        <v>14335.4</v>
      </c>
      <c r="AD32" s="1252"/>
      <c r="AE32" s="1252"/>
      <c r="AF32" s="1279"/>
      <c r="AG32" s="3266"/>
    </row>
    <row r="33" spans="1:33" ht="18" customHeight="1" x14ac:dyDescent="0.2">
      <c r="A33" s="3177"/>
      <c r="B33" s="3276"/>
      <c r="C33" s="3217"/>
      <c r="D33" s="3217"/>
      <c r="E33" s="3280"/>
      <c r="F33" s="3217"/>
      <c r="G33" s="3217"/>
      <c r="H33" s="3217"/>
      <c r="I33" s="3213"/>
      <c r="J33" s="3213"/>
      <c r="K33" s="3213"/>
      <c r="L33" s="3213"/>
      <c r="M33" s="3217"/>
      <c r="N33" s="3217"/>
      <c r="O33" s="3231"/>
      <c r="P33" s="3234"/>
      <c r="Q33" s="3234"/>
      <c r="R33" s="3234"/>
      <c r="S33" s="3234"/>
      <c r="T33" s="3228"/>
      <c r="U33" s="1285"/>
      <c r="V33" s="1255" t="s">
        <v>47</v>
      </c>
      <c r="W33" s="1655" t="s">
        <v>323</v>
      </c>
      <c r="X33" s="1256">
        <v>1</v>
      </c>
      <c r="Y33" s="1252" t="s">
        <v>264</v>
      </c>
      <c r="Z33" s="1257">
        <f>2702.8-2067.4+13700</f>
        <v>14335.4</v>
      </c>
      <c r="AA33" s="1258">
        <f>+X33*Z33</f>
        <v>14335.4</v>
      </c>
      <c r="AB33" s="1287">
        <f>+AA33</f>
        <v>14335.4</v>
      </c>
      <c r="AC33" s="1270"/>
      <c r="AD33" s="1265"/>
      <c r="AE33" s="1265" t="s">
        <v>52</v>
      </c>
      <c r="AF33" s="1279" t="s">
        <v>52</v>
      </c>
      <c r="AG33" s="3266"/>
    </row>
    <row r="34" spans="1:33" ht="33.75" customHeight="1" x14ac:dyDescent="0.2">
      <c r="A34" s="3177"/>
      <c r="B34" s="3276"/>
      <c r="C34" s="3217"/>
      <c r="D34" s="3217"/>
      <c r="E34" s="3280"/>
      <c r="F34" s="3217"/>
      <c r="G34" s="3217"/>
      <c r="H34" s="3217"/>
      <c r="I34" s="3213"/>
      <c r="J34" s="3213"/>
      <c r="K34" s="3213"/>
      <c r="L34" s="3213"/>
      <c r="M34" s="3217"/>
      <c r="N34" s="3217"/>
      <c r="O34" s="3231"/>
      <c r="P34" s="3234"/>
      <c r="Q34" s="3234"/>
      <c r="R34" s="3234"/>
      <c r="S34" s="3234"/>
      <c r="T34" s="3228"/>
      <c r="U34" s="1285" t="s">
        <v>801</v>
      </c>
      <c r="V34" s="1248"/>
      <c r="W34" s="1654" t="s">
        <v>74</v>
      </c>
      <c r="X34" s="1247"/>
      <c r="Y34" s="1248"/>
      <c r="Z34" s="1249"/>
      <c r="AA34" s="1250"/>
      <c r="AB34" s="1250"/>
      <c r="AC34" s="1251">
        <f>SUM(AB35)</f>
        <v>6000</v>
      </c>
      <c r="AD34" s="1265"/>
      <c r="AE34" s="1265"/>
      <c r="AF34" s="1279"/>
      <c r="AG34" s="3266"/>
    </row>
    <row r="35" spans="1:33" ht="18" customHeight="1" x14ac:dyDescent="0.2">
      <c r="A35" s="3177"/>
      <c r="B35" s="3276"/>
      <c r="C35" s="3217"/>
      <c r="D35" s="3217"/>
      <c r="E35" s="3280"/>
      <c r="F35" s="3217"/>
      <c r="G35" s="3217"/>
      <c r="H35" s="3217"/>
      <c r="I35" s="3213"/>
      <c r="J35" s="3213"/>
      <c r="K35" s="3213"/>
      <c r="L35" s="3213"/>
      <c r="M35" s="3217"/>
      <c r="N35" s="3217"/>
      <c r="O35" s="3231"/>
      <c r="P35" s="3234"/>
      <c r="Q35" s="3234"/>
      <c r="R35" s="3234"/>
      <c r="S35" s="3234"/>
      <c r="T35" s="3228"/>
      <c r="U35" s="1285"/>
      <c r="V35" s="1246" t="s">
        <v>47</v>
      </c>
      <c r="W35" s="1622" t="s">
        <v>352</v>
      </c>
      <c r="X35" s="1247">
        <v>1</v>
      </c>
      <c r="Y35" s="1248" t="s">
        <v>264</v>
      </c>
      <c r="Z35" s="1249">
        <v>6000</v>
      </c>
      <c r="AA35" s="1250">
        <f>+X35*Z35</f>
        <v>6000</v>
      </c>
      <c r="AB35" s="1263">
        <f>+AA35</f>
        <v>6000</v>
      </c>
      <c r="AC35" s="1264"/>
      <c r="AD35" s="1265"/>
      <c r="AE35" s="1265" t="s">
        <v>52</v>
      </c>
      <c r="AF35" s="1279"/>
      <c r="AG35" s="3266"/>
    </row>
    <row r="36" spans="1:33" ht="33.75" customHeight="1" x14ac:dyDescent="0.2">
      <c r="A36" s="3177"/>
      <c r="B36" s="3276"/>
      <c r="C36" s="3217"/>
      <c r="D36" s="3217"/>
      <c r="E36" s="3280"/>
      <c r="F36" s="3217"/>
      <c r="G36" s="3217"/>
      <c r="H36" s="3217"/>
      <c r="I36" s="3213"/>
      <c r="J36" s="3213"/>
      <c r="K36" s="3213"/>
      <c r="L36" s="3213"/>
      <c r="M36" s="3217"/>
      <c r="N36" s="3217"/>
      <c r="O36" s="3231"/>
      <c r="P36" s="3234"/>
      <c r="Q36" s="3234"/>
      <c r="R36" s="3234"/>
      <c r="S36" s="3234"/>
      <c r="T36" s="3228"/>
      <c r="U36" s="1285" t="s">
        <v>73</v>
      </c>
      <c r="V36" s="1248"/>
      <c r="W36" s="1654" t="s">
        <v>74</v>
      </c>
      <c r="X36" s="1247"/>
      <c r="Y36" s="1248"/>
      <c r="Z36" s="1249"/>
      <c r="AA36" s="1250"/>
      <c r="AB36" s="1250"/>
      <c r="AC36" s="1251">
        <f>SUM(AB37)</f>
        <v>4275.6000000000004</v>
      </c>
      <c r="AD36" s="1252"/>
      <c r="AE36" s="1252"/>
      <c r="AF36" s="1267"/>
      <c r="AG36" s="3266"/>
    </row>
    <row r="37" spans="1:33" ht="18" customHeight="1" x14ac:dyDescent="0.2">
      <c r="A37" s="3177"/>
      <c r="B37" s="3317"/>
      <c r="C37" s="3218"/>
      <c r="D37" s="3218"/>
      <c r="E37" s="3320"/>
      <c r="F37" s="3218"/>
      <c r="G37" s="3218"/>
      <c r="H37" s="3218"/>
      <c r="I37" s="3214"/>
      <c r="J37" s="3214"/>
      <c r="K37" s="3214"/>
      <c r="L37" s="3214"/>
      <c r="M37" s="3218"/>
      <c r="N37" s="3218"/>
      <c r="O37" s="3232"/>
      <c r="P37" s="3235"/>
      <c r="Q37" s="3235"/>
      <c r="R37" s="3235"/>
      <c r="S37" s="3235"/>
      <c r="T37" s="3229"/>
      <c r="U37" s="1288"/>
      <c r="V37" s="1272" t="s">
        <v>47</v>
      </c>
      <c r="W37" s="1621" t="s">
        <v>352</v>
      </c>
      <c r="X37" s="1289">
        <v>1</v>
      </c>
      <c r="Y37" s="1280" t="s">
        <v>264</v>
      </c>
      <c r="Z37" s="1275">
        <v>4275.6000000000004</v>
      </c>
      <c r="AA37" s="1276">
        <f>+X37*Z37</f>
        <v>4275.6000000000004</v>
      </c>
      <c r="AB37" s="1276">
        <f>+AA37</f>
        <v>4275.6000000000004</v>
      </c>
      <c r="AC37" s="1290"/>
      <c r="AD37" s="1291"/>
      <c r="AE37" s="1291" t="s">
        <v>52</v>
      </c>
      <c r="AF37" s="1292"/>
      <c r="AG37" s="3307"/>
    </row>
    <row r="38" spans="1:33" ht="52.5" customHeight="1" x14ac:dyDescent="0.2">
      <c r="A38" s="3177"/>
      <c r="B38" s="3302" t="s">
        <v>44</v>
      </c>
      <c r="C38" s="3303" t="s">
        <v>45</v>
      </c>
      <c r="D38" s="3304" t="s">
        <v>326</v>
      </c>
      <c r="E38" s="3305" t="s">
        <v>47</v>
      </c>
      <c r="F38" s="3304" t="s">
        <v>353</v>
      </c>
      <c r="G38" s="3304" t="s">
        <v>88</v>
      </c>
      <c r="H38" s="3304" t="s">
        <v>354</v>
      </c>
      <c r="I38" s="3268">
        <v>1</v>
      </c>
      <c r="J38" s="3268">
        <v>1</v>
      </c>
      <c r="K38" s="3270">
        <v>20</v>
      </c>
      <c r="L38" s="3270">
        <v>24</v>
      </c>
      <c r="M38" s="3271" t="s">
        <v>1395</v>
      </c>
      <c r="N38" s="3271" t="s">
        <v>1394</v>
      </c>
      <c r="O38" s="3408">
        <f>AC38</f>
        <v>3.25</v>
      </c>
      <c r="P38" s="3403">
        <v>0</v>
      </c>
      <c r="Q38" s="3403">
        <v>0</v>
      </c>
      <c r="R38" s="3403">
        <v>0</v>
      </c>
      <c r="S38" s="3404">
        <f>+SUM(O38:Q39)</f>
        <v>3.25</v>
      </c>
      <c r="T38" s="3263" t="s">
        <v>355</v>
      </c>
      <c r="U38" s="1293" t="s">
        <v>64</v>
      </c>
      <c r="V38" s="1278"/>
      <c r="W38" s="1620" t="s">
        <v>105</v>
      </c>
      <c r="X38" s="1294"/>
      <c r="Y38" s="1295"/>
      <c r="Z38" s="1296"/>
      <c r="AA38" s="1297"/>
      <c r="AB38" s="1297"/>
      <c r="AC38" s="1251">
        <f>AB39</f>
        <v>3.25</v>
      </c>
      <c r="AD38" s="1252"/>
      <c r="AE38" s="1267"/>
      <c r="AF38" s="1279"/>
      <c r="AG38" s="3265"/>
    </row>
    <row r="39" spans="1:33" ht="52.5" customHeight="1" x14ac:dyDescent="0.2">
      <c r="A39" s="3177"/>
      <c r="B39" s="3317"/>
      <c r="C39" s="3218"/>
      <c r="D39" s="3218"/>
      <c r="E39" s="3320"/>
      <c r="F39" s="3218"/>
      <c r="G39" s="3218"/>
      <c r="H39" s="3218"/>
      <c r="I39" s="3214"/>
      <c r="J39" s="3214"/>
      <c r="K39" s="3214"/>
      <c r="L39" s="3214"/>
      <c r="M39" s="3218"/>
      <c r="N39" s="3218"/>
      <c r="O39" s="3232"/>
      <c r="P39" s="3235"/>
      <c r="Q39" s="3235"/>
      <c r="R39" s="3235"/>
      <c r="S39" s="3235"/>
      <c r="T39" s="3229"/>
      <c r="U39" s="1285"/>
      <c r="V39" s="1298" t="s">
        <v>47</v>
      </c>
      <c r="W39" s="1622" t="s">
        <v>348</v>
      </c>
      <c r="X39" s="1247">
        <v>1</v>
      </c>
      <c r="Y39" s="1248" t="s">
        <v>330</v>
      </c>
      <c r="Z39" s="1249">
        <v>3.25</v>
      </c>
      <c r="AA39" s="1299">
        <f>+X39*Z39</f>
        <v>3.25</v>
      </c>
      <c r="AB39" s="1263">
        <f>+AA39</f>
        <v>3.25</v>
      </c>
      <c r="AC39" s="1300"/>
      <c r="AD39" s="1265"/>
      <c r="AE39" s="1301" t="s">
        <v>52</v>
      </c>
      <c r="AF39" s="1302"/>
      <c r="AG39" s="3307"/>
    </row>
    <row r="40" spans="1:33" ht="18" customHeight="1" x14ac:dyDescent="0.2">
      <c r="A40" s="3177"/>
      <c r="B40" s="3302" t="s">
        <v>44</v>
      </c>
      <c r="C40" s="3303" t="s">
        <v>45</v>
      </c>
      <c r="D40" s="3304" t="s">
        <v>285</v>
      </c>
      <c r="E40" s="3305" t="s">
        <v>47</v>
      </c>
      <c r="F40" s="3304" t="s">
        <v>90</v>
      </c>
      <c r="G40" s="3304" t="s">
        <v>91</v>
      </c>
      <c r="H40" s="3271" t="s">
        <v>357</v>
      </c>
      <c r="I40" s="3268">
        <v>15</v>
      </c>
      <c r="J40" s="3268">
        <v>15</v>
      </c>
      <c r="K40" s="3270">
        <v>20</v>
      </c>
      <c r="L40" s="3270">
        <v>24</v>
      </c>
      <c r="M40" s="3271" t="s">
        <v>1396</v>
      </c>
      <c r="N40" s="3271" t="s">
        <v>1397</v>
      </c>
      <c r="O40" s="3408">
        <f>+AC40</f>
        <v>77.351199999999992</v>
      </c>
      <c r="P40" s="3403">
        <v>0</v>
      </c>
      <c r="Q40" s="3403">
        <v>0</v>
      </c>
      <c r="R40" s="3403">
        <v>0</v>
      </c>
      <c r="S40" s="3404">
        <f>+SUM(O40:Q51)</f>
        <v>77.351199999999992</v>
      </c>
      <c r="T40" s="3263" t="s">
        <v>1364</v>
      </c>
      <c r="U40" s="1293" t="s">
        <v>64</v>
      </c>
      <c r="V40" s="1278"/>
      <c r="W40" s="1620" t="s">
        <v>105</v>
      </c>
      <c r="X40" s="1294"/>
      <c r="Y40" s="1295"/>
      <c r="Z40" s="1296"/>
      <c r="AA40" s="1297"/>
      <c r="AB40" s="1297"/>
      <c r="AC40" s="1264">
        <f>SUM(AB41:AB51)</f>
        <v>77.351199999999992</v>
      </c>
      <c r="AD40" s="1303"/>
      <c r="AE40" s="1284"/>
      <c r="AF40" s="1284"/>
      <c r="AG40" s="3265"/>
    </row>
    <row r="41" spans="1:33" ht="18" customHeight="1" x14ac:dyDescent="0.2">
      <c r="A41" s="3177"/>
      <c r="B41" s="3276"/>
      <c r="C41" s="3217"/>
      <c r="D41" s="3217"/>
      <c r="E41" s="3280"/>
      <c r="F41" s="3217"/>
      <c r="G41" s="3217"/>
      <c r="H41" s="3217"/>
      <c r="I41" s="3213"/>
      <c r="J41" s="3213"/>
      <c r="K41" s="3213"/>
      <c r="L41" s="3213"/>
      <c r="M41" s="3217"/>
      <c r="N41" s="3217"/>
      <c r="O41" s="3231"/>
      <c r="P41" s="3234"/>
      <c r="Q41" s="3234"/>
      <c r="R41" s="3234"/>
      <c r="S41" s="3234"/>
      <c r="T41" s="3228"/>
      <c r="U41" s="1285"/>
      <c r="V41" s="1246" t="s">
        <v>47</v>
      </c>
      <c r="W41" s="1622" t="s">
        <v>348</v>
      </c>
      <c r="X41" s="1247">
        <v>2</v>
      </c>
      <c r="Y41" s="1248" t="s">
        <v>330</v>
      </c>
      <c r="Z41" s="1249">
        <v>3.25</v>
      </c>
      <c r="AA41" s="1299">
        <f t="shared" ref="AA41:AA51" si="2">+X41*Z41</f>
        <v>6.5</v>
      </c>
      <c r="AB41" s="1263">
        <f>+AA41</f>
        <v>6.5</v>
      </c>
      <c r="AC41" s="1264"/>
      <c r="AD41" s="1265"/>
      <c r="AE41" s="1279" t="s">
        <v>52</v>
      </c>
      <c r="AF41" s="1279"/>
      <c r="AG41" s="3266"/>
    </row>
    <row r="42" spans="1:33" ht="18" customHeight="1" x14ac:dyDescent="0.2">
      <c r="A42" s="3177"/>
      <c r="B42" s="3276"/>
      <c r="C42" s="3217"/>
      <c r="D42" s="3217"/>
      <c r="E42" s="3280"/>
      <c r="F42" s="3217"/>
      <c r="G42" s="3217"/>
      <c r="H42" s="3217"/>
      <c r="I42" s="3213"/>
      <c r="J42" s="3213"/>
      <c r="K42" s="3213"/>
      <c r="L42" s="3213"/>
      <c r="M42" s="3217"/>
      <c r="N42" s="3217"/>
      <c r="O42" s="3231"/>
      <c r="P42" s="3234"/>
      <c r="Q42" s="3234"/>
      <c r="R42" s="3234"/>
      <c r="S42" s="3234"/>
      <c r="T42" s="3228"/>
      <c r="U42" s="1285"/>
      <c r="V42" s="1304" t="s">
        <v>47</v>
      </c>
      <c r="W42" s="1622" t="s">
        <v>358</v>
      </c>
      <c r="X42" s="1247">
        <v>2</v>
      </c>
      <c r="Y42" s="1248" t="s">
        <v>331</v>
      </c>
      <c r="Z42" s="1249">
        <v>1.8</v>
      </c>
      <c r="AA42" s="1299">
        <f t="shared" si="2"/>
        <v>3.6</v>
      </c>
      <c r="AB42" s="1263">
        <f t="shared" ref="AB42:AB51" si="3">+AA42*0.12+AA42</f>
        <v>4.032</v>
      </c>
      <c r="AC42" s="1264"/>
      <c r="AD42" s="1265"/>
      <c r="AE42" s="1279" t="s">
        <v>52</v>
      </c>
      <c r="AF42" s="1279"/>
      <c r="AG42" s="3266"/>
    </row>
    <row r="43" spans="1:33" ht="18" customHeight="1" x14ac:dyDescent="0.2">
      <c r="A43" s="3177"/>
      <c r="B43" s="3276"/>
      <c r="C43" s="3217"/>
      <c r="D43" s="3217"/>
      <c r="E43" s="3280"/>
      <c r="F43" s="3217"/>
      <c r="G43" s="3217"/>
      <c r="H43" s="3217"/>
      <c r="I43" s="3213"/>
      <c r="J43" s="3213"/>
      <c r="K43" s="3213"/>
      <c r="L43" s="3213"/>
      <c r="M43" s="3217"/>
      <c r="N43" s="3217"/>
      <c r="O43" s="3231"/>
      <c r="P43" s="3234"/>
      <c r="Q43" s="3234"/>
      <c r="R43" s="3234"/>
      <c r="S43" s="3234"/>
      <c r="T43" s="3228"/>
      <c r="U43" s="1285"/>
      <c r="V43" s="1246" t="s">
        <v>47</v>
      </c>
      <c r="W43" s="1622" t="s">
        <v>359</v>
      </c>
      <c r="X43" s="1247">
        <v>19</v>
      </c>
      <c r="Y43" s="1248" t="s">
        <v>264</v>
      </c>
      <c r="Z43" s="1249">
        <v>1.65</v>
      </c>
      <c r="AA43" s="1250">
        <f t="shared" si="2"/>
        <v>31.349999999999998</v>
      </c>
      <c r="AB43" s="1250">
        <f t="shared" si="3"/>
        <v>35.111999999999995</v>
      </c>
      <c r="AC43" s="1264"/>
      <c r="AD43" s="1265"/>
      <c r="AE43" s="1279" t="s">
        <v>52</v>
      </c>
      <c r="AF43" s="1279"/>
      <c r="AG43" s="3266"/>
    </row>
    <row r="44" spans="1:33" ht="18" customHeight="1" x14ac:dyDescent="0.2">
      <c r="A44" s="3177"/>
      <c r="B44" s="3276"/>
      <c r="C44" s="3217"/>
      <c r="D44" s="3217"/>
      <c r="E44" s="3280"/>
      <c r="F44" s="3217"/>
      <c r="G44" s="3217"/>
      <c r="H44" s="3217"/>
      <c r="I44" s="3213"/>
      <c r="J44" s="3213"/>
      <c r="K44" s="3213"/>
      <c r="L44" s="3213"/>
      <c r="M44" s="3217"/>
      <c r="N44" s="3217"/>
      <c r="O44" s="3231"/>
      <c r="P44" s="3234"/>
      <c r="Q44" s="3234"/>
      <c r="R44" s="3234"/>
      <c r="S44" s="3234"/>
      <c r="T44" s="3228"/>
      <c r="U44" s="1285"/>
      <c r="V44" s="1246" t="s">
        <v>47</v>
      </c>
      <c r="W44" s="1622" t="s">
        <v>360</v>
      </c>
      <c r="X44" s="1247">
        <v>3</v>
      </c>
      <c r="Y44" s="1248" t="s">
        <v>264</v>
      </c>
      <c r="Z44" s="1249">
        <v>0.28999999999999998</v>
      </c>
      <c r="AA44" s="1250">
        <f t="shared" si="2"/>
        <v>0.86999999999999988</v>
      </c>
      <c r="AB44" s="1250">
        <f t="shared" si="3"/>
        <v>0.97439999999999982</v>
      </c>
      <c r="AC44" s="1264"/>
      <c r="AD44" s="1265"/>
      <c r="AE44" s="1279" t="s">
        <v>52</v>
      </c>
      <c r="AF44" s="1279"/>
      <c r="AG44" s="3266"/>
    </row>
    <row r="45" spans="1:33" ht="18" customHeight="1" x14ac:dyDescent="0.2">
      <c r="A45" s="3177"/>
      <c r="B45" s="3276"/>
      <c r="C45" s="3217"/>
      <c r="D45" s="3217"/>
      <c r="E45" s="3280"/>
      <c r="F45" s="3217"/>
      <c r="G45" s="3217"/>
      <c r="H45" s="3217"/>
      <c r="I45" s="3213"/>
      <c r="J45" s="3213"/>
      <c r="K45" s="3213"/>
      <c r="L45" s="3213"/>
      <c r="M45" s="3217"/>
      <c r="N45" s="3217"/>
      <c r="O45" s="3231"/>
      <c r="P45" s="3234"/>
      <c r="Q45" s="3234"/>
      <c r="R45" s="3234"/>
      <c r="S45" s="3234"/>
      <c r="T45" s="3228"/>
      <c r="U45" s="1285"/>
      <c r="V45" s="1246" t="s">
        <v>47</v>
      </c>
      <c r="W45" s="1622" t="s">
        <v>148</v>
      </c>
      <c r="X45" s="1247">
        <v>5</v>
      </c>
      <c r="Y45" s="1248" t="s">
        <v>264</v>
      </c>
      <c r="Z45" s="1249">
        <v>0.65</v>
      </c>
      <c r="AA45" s="1299">
        <f t="shared" si="2"/>
        <v>3.25</v>
      </c>
      <c r="AB45" s="1250">
        <f t="shared" si="3"/>
        <v>3.64</v>
      </c>
      <c r="AC45" s="1251"/>
      <c r="AD45" s="1252"/>
      <c r="AE45" s="1267" t="s">
        <v>52</v>
      </c>
      <c r="AF45" s="1267"/>
      <c r="AG45" s="3266"/>
    </row>
    <row r="46" spans="1:33" ht="18" customHeight="1" x14ac:dyDescent="0.2">
      <c r="A46" s="3177"/>
      <c r="B46" s="3276"/>
      <c r="C46" s="3217"/>
      <c r="D46" s="3217"/>
      <c r="E46" s="3280"/>
      <c r="F46" s="3217"/>
      <c r="G46" s="3217"/>
      <c r="H46" s="3217"/>
      <c r="I46" s="3213"/>
      <c r="J46" s="3213"/>
      <c r="K46" s="3213"/>
      <c r="L46" s="3213"/>
      <c r="M46" s="3217"/>
      <c r="N46" s="3217"/>
      <c r="O46" s="3231"/>
      <c r="P46" s="3234"/>
      <c r="Q46" s="3234"/>
      <c r="R46" s="3234"/>
      <c r="S46" s="3234"/>
      <c r="T46" s="3228"/>
      <c r="U46" s="1285"/>
      <c r="V46" s="1246" t="s">
        <v>47</v>
      </c>
      <c r="W46" s="1622" t="s">
        <v>335</v>
      </c>
      <c r="X46" s="1247">
        <v>12</v>
      </c>
      <c r="Y46" s="1248" t="s">
        <v>264</v>
      </c>
      <c r="Z46" s="1249">
        <v>0.24</v>
      </c>
      <c r="AA46" s="1250">
        <f t="shared" si="2"/>
        <v>2.88</v>
      </c>
      <c r="AB46" s="1249">
        <f t="shared" si="3"/>
        <v>3.2256</v>
      </c>
      <c r="AC46" s="1251"/>
      <c r="AD46" s="1252"/>
      <c r="AE46" s="1267" t="s">
        <v>52</v>
      </c>
      <c r="AF46" s="1267"/>
      <c r="AG46" s="3266"/>
    </row>
    <row r="47" spans="1:33" ht="18" customHeight="1" x14ac:dyDescent="0.2">
      <c r="A47" s="3177"/>
      <c r="B47" s="3276"/>
      <c r="C47" s="3217"/>
      <c r="D47" s="3217"/>
      <c r="E47" s="3280"/>
      <c r="F47" s="3217"/>
      <c r="G47" s="3217"/>
      <c r="H47" s="3217"/>
      <c r="I47" s="3213"/>
      <c r="J47" s="3213"/>
      <c r="K47" s="3213"/>
      <c r="L47" s="3213"/>
      <c r="M47" s="3217"/>
      <c r="N47" s="3217"/>
      <c r="O47" s="3231"/>
      <c r="P47" s="3234"/>
      <c r="Q47" s="3234"/>
      <c r="R47" s="3234"/>
      <c r="S47" s="3234"/>
      <c r="T47" s="3228"/>
      <c r="U47" s="1285"/>
      <c r="V47" s="1246" t="s">
        <v>47</v>
      </c>
      <c r="W47" s="1623" t="s">
        <v>361</v>
      </c>
      <c r="X47" s="1247">
        <v>1</v>
      </c>
      <c r="Y47" s="1248" t="s">
        <v>264</v>
      </c>
      <c r="Z47" s="1249">
        <v>1.94</v>
      </c>
      <c r="AA47" s="1299">
        <f t="shared" si="2"/>
        <v>1.94</v>
      </c>
      <c r="AB47" s="1263">
        <f t="shared" si="3"/>
        <v>2.1728000000000001</v>
      </c>
      <c r="AC47" s="1251"/>
      <c r="AD47" s="1252"/>
      <c r="AE47" s="1267" t="s">
        <v>52</v>
      </c>
      <c r="AF47" s="1267"/>
      <c r="AG47" s="3266"/>
    </row>
    <row r="48" spans="1:33" ht="18" customHeight="1" x14ac:dyDescent="0.2">
      <c r="A48" s="3177"/>
      <c r="B48" s="3276"/>
      <c r="C48" s="3217"/>
      <c r="D48" s="3217"/>
      <c r="E48" s="3280"/>
      <c r="F48" s="3217"/>
      <c r="G48" s="3217"/>
      <c r="H48" s="3217"/>
      <c r="I48" s="3213"/>
      <c r="J48" s="3213"/>
      <c r="K48" s="3213"/>
      <c r="L48" s="3213"/>
      <c r="M48" s="3217"/>
      <c r="N48" s="3217"/>
      <c r="O48" s="3231"/>
      <c r="P48" s="3234"/>
      <c r="Q48" s="3234"/>
      <c r="R48" s="3234"/>
      <c r="S48" s="3234"/>
      <c r="T48" s="3228"/>
      <c r="U48" s="1285"/>
      <c r="V48" s="1246" t="s">
        <v>47</v>
      </c>
      <c r="W48" s="1623" t="s">
        <v>362</v>
      </c>
      <c r="X48" s="1247">
        <v>1</v>
      </c>
      <c r="Y48" s="1248" t="s">
        <v>264</v>
      </c>
      <c r="Z48" s="1249">
        <v>13.76</v>
      </c>
      <c r="AA48" s="1299">
        <f t="shared" si="2"/>
        <v>13.76</v>
      </c>
      <c r="AB48" s="1263">
        <f t="shared" si="3"/>
        <v>15.411199999999999</v>
      </c>
      <c r="AC48" s="1251"/>
      <c r="AD48" s="1252"/>
      <c r="AE48" s="1267" t="s">
        <v>52</v>
      </c>
      <c r="AF48" s="1267"/>
      <c r="AG48" s="3266"/>
    </row>
    <row r="49" spans="1:33" ht="18" customHeight="1" x14ac:dyDescent="0.2">
      <c r="A49" s="3177"/>
      <c r="B49" s="3276"/>
      <c r="C49" s="3217"/>
      <c r="D49" s="3217"/>
      <c r="E49" s="3280"/>
      <c r="F49" s="3217"/>
      <c r="G49" s="3217"/>
      <c r="H49" s="3217"/>
      <c r="I49" s="3213"/>
      <c r="J49" s="3213"/>
      <c r="K49" s="3213"/>
      <c r="L49" s="3213"/>
      <c r="M49" s="3217"/>
      <c r="N49" s="3217"/>
      <c r="O49" s="3231"/>
      <c r="P49" s="3234"/>
      <c r="Q49" s="3234"/>
      <c r="R49" s="3234"/>
      <c r="S49" s="3234"/>
      <c r="T49" s="3228"/>
      <c r="U49" s="1285"/>
      <c r="V49" s="1246" t="s">
        <v>47</v>
      </c>
      <c r="W49" s="1622" t="s">
        <v>363</v>
      </c>
      <c r="X49" s="1247">
        <v>2</v>
      </c>
      <c r="Y49" s="1248" t="s">
        <v>331</v>
      </c>
      <c r="Z49" s="1249">
        <v>0.69</v>
      </c>
      <c r="AA49" s="1250">
        <f t="shared" si="2"/>
        <v>1.38</v>
      </c>
      <c r="AB49" s="1250">
        <f t="shared" si="3"/>
        <v>1.5455999999999999</v>
      </c>
      <c r="AC49" s="1251"/>
      <c r="AD49" s="1252"/>
      <c r="AE49" s="1267" t="s">
        <v>52</v>
      </c>
      <c r="AF49" s="1267"/>
      <c r="AG49" s="3266"/>
    </row>
    <row r="50" spans="1:33" ht="18" customHeight="1" x14ac:dyDescent="0.2">
      <c r="A50" s="3177"/>
      <c r="B50" s="3276"/>
      <c r="C50" s="3217"/>
      <c r="D50" s="3217"/>
      <c r="E50" s="3280"/>
      <c r="F50" s="3217"/>
      <c r="G50" s="3217"/>
      <c r="H50" s="3217"/>
      <c r="I50" s="3213"/>
      <c r="J50" s="3213"/>
      <c r="K50" s="3213"/>
      <c r="L50" s="3213"/>
      <c r="M50" s="3217"/>
      <c r="N50" s="3217"/>
      <c r="O50" s="3231"/>
      <c r="P50" s="3234"/>
      <c r="Q50" s="3234"/>
      <c r="R50" s="3234"/>
      <c r="S50" s="3234"/>
      <c r="T50" s="3228"/>
      <c r="U50" s="1285"/>
      <c r="V50" s="1246" t="s">
        <v>47</v>
      </c>
      <c r="W50" s="1622" t="s">
        <v>364</v>
      </c>
      <c r="X50" s="1247">
        <v>3</v>
      </c>
      <c r="Y50" s="1248" t="s">
        <v>331</v>
      </c>
      <c r="Z50" s="1250">
        <v>0.21</v>
      </c>
      <c r="AA50" s="1250">
        <f t="shared" si="2"/>
        <v>0.63</v>
      </c>
      <c r="AB50" s="1250">
        <f t="shared" si="3"/>
        <v>0.7056</v>
      </c>
      <c r="AC50" s="1251"/>
      <c r="AD50" s="1252"/>
      <c r="AE50" s="1267" t="s">
        <v>52</v>
      </c>
      <c r="AF50" s="1267"/>
      <c r="AG50" s="3266"/>
    </row>
    <row r="51" spans="1:33" ht="18" customHeight="1" x14ac:dyDescent="0.2">
      <c r="A51" s="3177"/>
      <c r="B51" s="3317"/>
      <c r="C51" s="3218"/>
      <c r="D51" s="3218"/>
      <c r="E51" s="3320"/>
      <c r="F51" s="3218"/>
      <c r="G51" s="3218"/>
      <c r="H51" s="3218"/>
      <c r="I51" s="3214"/>
      <c r="J51" s="3214"/>
      <c r="K51" s="3214"/>
      <c r="L51" s="3214"/>
      <c r="M51" s="3218"/>
      <c r="N51" s="3218"/>
      <c r="O51" s="3232"/>
      <c r="P51" s="3235"/>
      <c r="Q51" s="3235"/>
      <c r="R51" s="3235"/>
      <c r="S51" s="3235"/>
      <c r="T51" s="3229"/>
      <c r="U51" s="1288"/>
      <c r="V51" s="1305" t="s">
        <v>47</v>
      </c>
      <c r="W51" s="1627" t="s">
        <v>332</v>
      </c>
      <c r="X51" s="1289">
        <v>4</v>
      </c>
      <c r="Y51" s="1280" t="s">
        <v>264</v>
      </c>
      <c r="Z51" s="1275">
        <v>0.9</v>
      </c>
      <c r="AA51" s="1276">
        <f t="shared" si="2"/>
        <v>3.6</v>
      </c>
      <c r="AB51" s="1276">
        <f t="shared" si="3"/>
        <v>4.032</v>
      </c>
      <c r="AC51" s="1290"/>
      <c r="AD51" s="1291"/>
      <c r="AE51" s="1306" t="s">
        <v>52</v>
      </c>
      <c r="AF51" s="1306"/>
      <c r="AG51" s="3307"/>
    </row>
    <row r="52" spans="1:33" ht="18" customHeight="1" x14ac:dyDescent="0.2">
      <c r="A52" s="3178"/>
      <c r="B52" s="3302" t="s">
        <v>44</v>
      </c>
      <c r="C52" s="3303" t="s">
        <v>45</v>
      </c>
      <c r="D52" s="3304" t="s">
        <v>327</v>
      </c>
      <c r="E52" s="3305" t="s">
        <v>47</v>
      </c>
      <c r="F52" s="3304" t="s">
        <v>365</v>
      </c>
      <c r="G52" s="3304" t="s">
        <v>96</v>
      </c>
      <c r="H52" s="3304" t="s">
        <v>1365</v>
      </c>
      <c r="I52" s="3268">
        <v>1</v>
      </c>
      <c r="J52" s="3268">
        <v>1</v>
      </c>
      <c r="K52" s="3270">
        <v>3</v>
      </c>
      <c r="L52" s="3270">
        <v>4</v>
      </c>
      <c r="M52" s="3271" t="s">
        <v>1446</v>
      </c>
      <c r="N52" s="3271" t="s">
        <v>1398</v>
      </c>
      <c r="O52" s="3408">
        <f>AB53+AB54</f>
        <v>223.9888</v>
      </c>
      <c r="P52" s="3403">
        <f>+AC55</f>
        <v>4500</v>
      </c>
      <c r="Q52" s="3403">
        <f>+AC67</f>
        <v>6388.48</v>
      </c>
      <c r="R52" s="3403">
        <v>0</v>
      </c>
      <c r="S52" s="3404">
        <f>+SUM(O52:Q71)</f>
        <v>11112.468799999999</v>
      </c>
      <c r="T52" s="3263" t="s">
        <v>1366</v>
      </c>
      <c r="U52" s="1285"/>
      <c r="V52" s="1307"/>
      <c r="W52" s="1656" t="s">
        <v>63</v>
      </c>
      <c r="X52" s="1308"/>
      <c r="Y52" s="1303"/>
      <c r="Z52" s="1309"/>
      <c r="AA52" s="1287"/>
      <c r="AB52" s="1287"/>
      <c r="AC52" s="1259">
        <f>SUM(AB53:AB54)</f>
        <v>223.9888</v>
      </c>
      <c r="AD52" s="1303"/>
      <c r="AE52" s="1284"/>
      <c r="AF52" s="1284"/>
      <c r="AG52" s="3265"/>
    </row>
    <row r="53" spans="1:33" ht="33.75" customHeight="1" x14ac:dyDescent="0.2">
      <c r="A53" s="3183" t="s">
        <v>43</v>
      </c>
      <c r="B53" s="3276"/>
      <c r="C53" s="3217"/>
      <c r="D53" s="3217"/>
      <c r="E53" s="3280"/>
      <c r="F53" s="3217"/>
      <c r="G53" s="3217"/>
      <c r="H53" s="3217"/>
      <c r="I53" s="3213"/>
      <c r="J53" s="3213"/>
      <c r="K53" s="3213"/>
      <c r="L53" s="3213"/>
      <c r="M53" s="3217"/>
      <c r="N53" s="3217"/>
      <c r="O53" s="3231"/>
      <c r="P53" s="3234"/>
      <c r="Q53" s="3234"/>
      <c r="R53" s="3234"/>
      <c r="S53" s="3234"/>
      <c r="T53" s="3228"/>
      <c r="U53" s="1310" t="s">
        <v>281</v>
      </c>
      <c r="V53" s="1246" t="s">
        <v>47</v>
      </c>
      <c r="W53" s="1622" t="s">
        <v>291</v>
      </c>
      <c r="X53" s="1247">
        <v>1</v>
      </c>
      <c r="Y53" s="1248" t="s">
        <v>264</v>
      </c>
      <c r="Z53" s="1249">
        <v>100</v>
      </c>
      <c r="AA53" s="1250">
        <f t="shared" ref="AA53:AA54" si="4">+X53*Z53</f>
        <v>100</v>
      </c>
      <c r="AB53" s="1250">
        <f t="shared" ref="AB53:AB54" si="5">+AA53*0.12+AA53</f>
        <v>112</v>
      </c>
      <c r="AC53" s="1251"/>
      <c r="AD53" s="1252"/>
      <c r="AE53" s="1267" t="s">
        <v>52</v>
      </c>
      <c r="AF53" s="1267" t="s">
        <v>52</v>
      </c>
      <c r="AG53" s="3266"/>
    </row>
    <row r="54" spans="1:33" ht="15.75" customHeight="1" x14ac:dyDescent="0.2">
      <c r="A54" s="3184"/>
      <c r="B54" s="3276"/>
      <c r="C54" s="3217"/>
      <c r="D54" s="3217"/>
      <c r="E54" s="3280"/>
      <c r="F54" s="3217"/>
      <c r="G54" s="3217"/>
      <c r="H54" s="3217"/>
      <c r="I54" s="3213"/>
      <c r="J54" s="3213"/>
      <c r="K54" s="3213"/>
      <c r="L54" s="3213"/>
      <c r="M54" s="3217"/>
      <c r="N54" s="3217"/>
      <c r="O54" s="3231"/>
      <c r="P54" s="3234"/>
      <c r="Q54" s="3234"/>
      <c r="R54" s="3234"/>
      <c r="S54" s="3234"/>
      <c r="T54" s="3228"/>
      <c r="U54" s="1285" t="s">
        <v>64</v>
      </c>
      <c r="V54" s="1246" t="s">
        <v>47</v>
      </c>
      <c r="W54" s="1622" t="s">
        <v>105</v>
      </c>
      <c r="X54" s="1247">
        <v>1</v>
      </c>
      <c r="Y54" s="1248" t="s">
        <v>264</v>
      </c>
      <c r="Z54" s="1249">
        <v>99.99</v>
      </c>
      <c r="AA54" s="1250">
        <f t="shared" si="4"/>
        <v>99.99</v>
      </c>
      <c r="AB54" s="1250">
        <f t="shared" si="5"/>
        <v>111.9888</v>
      </c>
      <c r="AC54" s="1251"/>
      <c r="AD54" s="1252"/>
      <c r="AE54" s="1267" t="s">
        <v>52</v>
      </c>
      <c r="AF54" s="1267" t="s">
        <v>52</v>
      </c>
      <c r="AG54" s="3266"/>
    </row>
    <row r="55" spans="1:33" ht="59.25" customHeight="1" x14ac:dyDescent="0.2">
      <c r="A55" s="3184"/>
      <c r="B55" s="3276"/>
      <c r="C55" s="3217"/>
      <c r="D55" s="3217"/>
      <c r="E55" s="3280"/>
      <c r="F55" s="3217"/>
      <c r="G55" s="3217"/>
      <c r="H55" s="3217"/>
      <c r="I55" s="3213"/>
      <c r="J55" s="3213"/>
      <c r="K55" s="3213"/>
      <c r="L55" s="3213"/>
      <c r="M55" s="3217"/>
      <c r="N55" s="3217"/>
      <c r="O55" s="3231"/>
      <c r="P55" s="3234"/>
      <c r="Q55" s="3234"/>
      <c r="R55" s="3234"/>
      <c r="S55" s="3234"/>
      <c r="T55" s="3228"/>
      <c r="U55" s="1311" t="s">
        <v>1170</v>
      </c>
      <c r="V55" s="1246"/>
      <c r="W55" s="1653" t="s">
        <v>367</v>
      </c>
      <c r="X55" s="1247"/>
      <c r="Y55" s="1248"/>
      <c r="Z55" s="1249"/>
      <c r="AA55" s="1250"/>
      <c r="AB55" s="1250"/>
      <c r="AC55" s="1312">
        <v>4500</v>
      </c>
      <c r="AD55" s="1252"/>
      <c r="AE55" s="1267"/>
      <c r="AF55" s="1267"/>
      <c r="AG55" s="3266"/>
    </row>
    <row r="56" spans="1:33" ht="18" customHeight="1" x14ac:dyDescent="0.2">
      <c r="A56" s="3184"/>
      <c r="B56" s="3276"/>
      <c r="C56" s="3217"/>
      <c r="D56" s="3217"/>
      <c r="E56" s="3280"/>
      <c r="F56" s="3217"/>
      <c r="G56" s="3217"/>
      <c r="H56" s="3217"/>
      <c r="I56" s="3213"/>
      <c r="J56" s="3213"/>
      <c r="K56" s="3213"/>
      <c r="L56" s="3213"/>
      <c r="M56" s="3217"/>
      <c r="N56" s="3217"/>
      <c r="O56" s="3231"/>
      <c r="P56" s="3234"/>
      <c r="Q56" s="3234"/>
      <c r="R56" s="3234"/>
      <c r="S56" s="3234"/>
      <c r="T56" s="3228"/>
      <c r="U56" s="1313"/>
      <c r="V56" s="1246" t="s">
        <v>47</v>
      </c>
      <c r="W56" s="1314" t="s">
        <v>368</v>
      </c>
      <c r="X56" s="34">
        <v>300</v>
      </c>
      <c r="Y56" s="35" t="s">
        <v>264</v>
      </c>
      <c r="Z56" s="243">
        <v>7.5</v>
      </c>
      <c r="AA56" s="236">
        <f t="shared" ref="AA56:AA66" si="6">+X56*Z56</f>
        <v>2250</v>
      </c>
      <c r="AB56" s="236">
        <f>+AA56*0.12+AA56</f>
        <v>2520</v>
      </c>
      <c r="AC56" s="1315"/>
      <c r="AD56" s="1252"/>
      <c r="AE56" s="1267"/>
      <c r="AF56" s="1267" t="s">
        <v>52</v>
      </c>
      <c r="AG56" s="3266"/>
    </row>
    <row r="57" spans="1:33" ht="18" customHeight="1" x14ac:dyDescent="0.2">
      <c r="A57" s="3184"/>
      <c r="B57" s="3276"/>
      <c r="C57" s="3217"/>
      <c r="D57" s="3217"/>
      <c r="E57" s="3280"/>
      <c r="F57" s="3217"/>
      <c r="G57" s="3217"/>
      <c r="H57" s="3217"/>
      <c r="I57" s="3213"/>
      <c r="J57" s="3213"/>
      <c r="K57" s="3213"/>
      <c r="L57" s="3213"/>
      <c r="M57" s="3217"/>
      <c r="N57" s="3217"/>
      <c r="O57" s="3231"/>
      <c r="P57" s="3234"/>
      <c r="Q57" s="3234"/>
      <c r="R57" s="3234"/>
      <c r="S57" s="3234"/>
      <c r="T57" s="3228"/>
      <c r="U57" s="1313"/>
      <c r="V57" s="1246" t="s">
        <v>47</v>
      </c>
      <c r="W57" s="1314" t="s">
        <v>920</v>
      </c>
      <c r="X57" s="34">
        <v>17</v>
      </c>
      <c r="Y57" s="35" t="s">
        <v>264</v>
      </c>
      <c r="Z57" s="243">
        <v>25</v>
      </c>
      <c r="AA57" s="236">
        <f t="shared" si="6"/>
        <v>425</v>
      </c>
      <c r="AB57" s="236">
        <f t="shared" ref="AB57:AB66" si="7">+AA57*0.12+AA57</f>
        <v>476</v>
      </c>
      <c r="AC57" s="1315"/>
      <c r="AD57" s="1252"/>
      <c r="AE57" s="1267"/>
      <c r="AF57" s="1267" t="s">
        <v>52</v>
      </c>
      <c r="AG57" s="3266"/>
    </row>
    <row r="58" spans="1:33" ht="18" customHeight="1" x14ac:dyDescent="0.2">
      <c r="A58" s="3184"/>
      <c r="B58" s="3276"/>
      <c r="C58" s="3217"/>
      <c r="D58" s="3217"/>
      <c r="E58" s="3280"/>
      <c r="F58" s="3217"/>
      <c r="G58" s="3217"/>
      <c r="H58" s="3217"/>
      <c r="I58" s="3213"/>
      <c r="J58" s="3213"/>
      <c r="K58" s="3213"/>
      <c r="L58" s="3213"/>
      <c r="M58" s="3217"/>
      <c r="N58" s="3217"/>
      <c r="O58" s="3231"/>
      <c r="P58" s="3234"/>
      <c r="Q58" s="3234"/>
      <c r="R58" s="3234"/>
      <c r="S58" s="3234"/>
      <c r="T58" s="3228"/>
      <c r="U58" s="1313"/>
      <c r="V58" s="1246" t="s">
        <v>47</v>
      </c>
      <c r="W58" s="1314" t="s">
        <v>921</v>
      </c>
      <c r="X58" s="34">
        <v>17</v>
      </c>
      <c r="Y58" s="35" t="s">
        <v>264</v>
      </c>
      <c r="Z58" s="243">
        <v>15</v>
      </c>
      <c r="AA58" s="236">
        <f t="shared" si="6"/>
        <v>255</v>
      </c>
      <c r="AB58" s="236">
        <f t="shared" si="7"/>
        <v>285.60000000000002</v>
      </c>
      <c r="AC58" s="1315"/>
      <c r="AD58" s="1252"/>
      <c r="AE58" s="1267"/>
      <c r="AF58" s="1267" t="s">
        <v>52</v>
      </c>
      <c r="AG58" s="3266"/>
    </row>
    <row r="59" spans="1:33" ht="18" customHeight="1" x14ac:dyDescent="0.2">
      <c r="A59" s="3184"/>
      <c r="B59" s="3276"/>
      <c r="C59" s="3217"/>
      <c r="D59" s="3217"/>
      <c r="E59" s="3280"/>
      <c r="F59" s="3217"/>
      <c r="G59" s="3217"/>
      <c r="H59" s="3217"/>
      <c r="I59" s="3213"/>
      <c r="J59" s="3213"/>
      <c r="K59" s="3213"/>
      <c r="L59" s="3213"/>
      <c r="M59" s="3217"/>
      <c r="N59" s="3217"/>
      <c r="O59" s="3231"/>
      <c r="P59" s="3234"/>
      <c r="Q59" s="3234"/>
      <c r="R59" s="3234"/>
      <c r="S59" s="3234"/>
      <c r="T59" s="3228"/>
      <c r="U59" s="1313"/>
      <c r="V59" s="1246" t="s">
        <v>47</v>
      </c>
      <c r="W59" s="1314" t="s">
        <v>922</v>
      </c>
      <c r="X59" s="34">
        <v>15</v>
      </c>
      <c r="Y59" s="35" t="s">
        <v>264</v>
      </c>
      <c r="Z59" s="243">
        <v>5</v>
      </c>
      <c r="AA59" s="236">
        <f t="shared" si="6"/>
        <v>75</v>
      </c>
      <c r="AB59" s="236">
        <f t="shared" si="7"/>
        <v>84</v>
      </c>
      <c r="AC59" s="1315"/>
      <c r="AD59" s="1252"/>
      <c r="AE59" s="1267"/>
      <c r="AF59" s="1267" t="s">
        <v>52</v>
      </c>
      <c r="AG59" s="3266"/>
    </row>
    <row r="60" spans="1:33" ht="18" customHeight="1" x14ac:dyDescent="0.2">
      <c r="A60" s="3184"/>
      <c r="B60" s="3276"/>
      <c r="C60" s="3217"/>
      <c r="D60" s="3217"/>
      <c r="E60" s="3280"/>
      <c r="F60" s="3217"/>
      <c r="G60" s="3217"/>
      <c r="H60" s="3217"/>
      <c r="I60" s="3213"/>
      <c r="J60" s="3213"/>
      <c r="K60" s="3213"/>
      <c r="L60" s="3213"/>
      <c r="M60" s="3217"/>
      <c r="N60" s="3217"/>
      <c r="O60" s="3231"/>
      <c r="P60" s="3234"/>
      <c r="Q60" s="3234"/>
      <c r="R60" s="3234"/>
      <c r="S60" s="3234"/>
      <c r="T60" s="3228"/>
      <c r="U60" s="1313"/>
      <c r="V60" s="1246" t="s">
        <v>47</v>
      </c>
      <c r="W60" s="1314" t="s">
        <v>923</v>
      </c>
      <c r="X60" s="34">
        <v>5</v>
      </c>
      <c r="Y60" s="35" t="s">
        <v>264</v>
      </c>
      <c r="Z60" s="243">
        <v>12.18</v>
      </c>
      <c r="AA60" s="236">
        <f t="shared" si="6"/>
        <v>60.9</v>
      </c>
      <c r="AB60" s="236">
        <f t="shared" si="7"/>
        <v>68.207999999999998</v>
      </c>
      <c r="AC60" s="1315"/>
      <c r="AD60" s="1252"/>
      <c r="AE60" s="1267"/>
      <c r="AF60" s="1267" t="s">
        <v>52</v>
      </c>
      <c r="AG60" s="3266"/>
    </row>
    <row r="61" spans="1:33" ht="18" customHeight="1" x14ac:dyDescent="0.2">
      <c r="A61" s="3184"/>
      <c r="B61" s="3276"/>
      <c r="C61" s="3217"/>
      <c r="D61" s="3217"/>
      <c r="E61" s="3280"/>
      <c r="F61" s="3217"/>
      <c r="G61" s="3217"/>
      <c r="H61" s="3217"/>
      <c r="I61" s="3213"/>
      <c r="J61" s="3213"/>
      <c r="K61" s="3213"/>
      <c r="L61" s="3213"/>
      <c r="M61" s="3217"/>
      <c r="N61" s="3217"/>
      <c r="O61" s="3231"/>
      <c r="P61" s="3234"/>
      <c r="Q61" s="3234"/>
      <c r="R61" s="3234"/>
      <c r="S61" s="3234"/>
      <c r="T61" s="3228"/>
      <c r="U61" s="1313"/>
      <c r="V61" s="1246" t="s">
        <v>47</v>
      </c>
      <c r="W61" s="1314" t="s">
        <v>1447</v>
      </c>
      <c r="X61" s="34">
        <v>57</v>
      </c>
      <c r="Y61" s="35" t="s">
        <v>347</v>
      </c>
      <c r="Z61" s="243">
        <v>4</v>
      </c>
      <c r="AA61" s="236">
        <f t="shared" si="6"/>
        <v>228</v>
      </c>
      <c r="AB61" s="236">
        <f t="shared" si="7"/>
        <v>255.36</v>
      </c>
      <c r="AC61" s="1315"/>
      <c r="AD61" s="1252"/>
      <c r="AE61" s="1267"/>
      <c r="AF61" s="1267" t="s">
        <v>52</v>
      </c>
      <c r="AG61" s="3266"/>
    </row>
    <row r="62" spans="1:33" ht="18" customHeight="1" x14ac:dyDescent="0.2">
      <c r="A62" s="3184"/>
      <c r="B62" s="3276"/>
      <c r="C62" s="3217"/>
      <c r="D62" s="3217"/>
      <c r="E62" s="3280"/>
      <c r="F62" s="3217"/>
      <c r="G62" s="3217"/>
      <c r="H62" s="3217"/>
      <c r="I62" s="3213"/>
      <c r="J62" s="3213"/>
      <c r="K62" s="3213"/>
      <c r="L62" s="3213"/>
      <c r="M62" s="3217"/>
      <c r="N62" s="3217"/>
      <c r="O62" s="3231"/>
      <c r="P62" s="3234"/>
      <c r="Q62" s="3234"/>
      <c r="R62" s="3234"/>
      <c r="S62" s="3234"/>
      <c r="T62" s="3228"/>
      <c r="U62" s="1313"/>
      <c r="V62" s="1246" t="s">
        <v>47</v>
      </c>
      <c r="W62" s="1314" t="s">
        <v>931</v>
      </c>
      <c r="X62" s="34">
        <v>72</v>
      </c>
      <c r="Y62" s="35" t="s">
        <v>264</v>
      </c>
      <c r="Z62" s="243">
        <v>4.5</v>
      </c>
      <c r="AA62" s="236">
        <f t="shared" si="6"/>
        <v>324</v>
      </c>
      <c r="AB62" s="236">
        <f t="shared" si="7"/>
        <v>362.88</v>
      </c>
      <c r="AC62" s="1315"/>
      <c r="AD62" s="1252"/>
      <c r="AE62" s="1267"/>
      <c r="AF62" s="1267" t="s">
        <v>52</v>
      </c>
      <c r="AG62" s="3266"/>
    </row>
    <row r="63" spans="1:33" ht="25.5" x14ac:dyDescent="0.2">
      <c r="A63" s="3184"/>
      <c r="B63" s="3276"/>
      <c r="C63" s="3217"/>
      <c r="D63" s="3217"/>
      <c r="E63" s="3280"/>
      <c r="F63" s="3217"/>
      <c r="G63" s="3217"/>
      <c r="H63" s="3217"/>
      <c r="I63" s="3213"/>
      <c r="J63" s="3213"/>
      <c r="K63" s="3213"/>
      <c r="L63" s="3213"/>
      <c r="M63" s="3217"/>
      <c r="N63" s="3217"/>
      <c r="O63" s="3231"/>
      <c r="P63" s="3234"/>
      <c r="Q63" s="3234"/>
      <c r="R63" s="3234"/>
      <c r="S63" s="3234"/>
      <c r="T63" s="3228"/>
      <c r="U63" s="1313"/>
      <c r="V63" s="1246" t="s">
        <v>47</v>
      </c>
      <c r="W63" s="1314" t="s">
        <v>1448</v>
      </c>
      <c r="X63" s="34">
        <v>5</v>
      </c>
      <c r="Y63" s="35" t="s">
        <v>1367</v>
      </c>
      <c r="Z63" s="243">
        <v>58.04</v>
      </c>
      <c r="AA63" s="236">
        <f t="shared" si="6"/>
        <v>290.2</v>
      </c>
      <c r="AB63" s="236">
        <f t="shared" si="7"/>
        <v>325.024</v>
      </c>
      <c r="AC63" s="1315"/>
      <c r="AD63" s="1252"/>
      <c r="AE63" s="1267"/>
      <c r="AF63" s="1267" t="s">
        <v>52</v>
      </c>
      <c r="AG63" s="3266"/>
    </row>
    <row r="64" spans="1:33" ht="18" customHeight="1" x14ac:dyDescent="0.2">
      <c r="A64" s="3184"/>
      <c r="B64" s="3276"/>
      <c r="C64" s="3217"/>
      <c r="D64" s="3217"/>
      <c r="E64" s="3280"/>
      <c r="F64" s="3217"/>
      <c r="G64" s="3217"/>
      <c r="H64" s="3217"/>
      <c r="I64" s="3213"/>
      <c r="J64" s="3213"/>
      <c r="K64" s="3213"/>
      <c r="L64" s="3213"/>
      <c r="M64" s="3217"/>
      <c r="N64" s="3217"/>
      <c r="O64" s="3231"/>
      <c r="P64" s="3234"/>
      <c r="Q64" s="3234"/>
      <c r="R64" s="3234"/>
      <c r="S64" s="3234"/>
      <c r="T64" s="3228"/>
      <c r="U64" s="1313"/>
      <c r="V64" s="1246" t="s">
        <v>47</v>
      </c>
      <c r="W64" s="1314" t="s">
        <v>1368</v>
      </c>
      <c r="X64" s="34">
        <v>1</v>
      </c>
      <c r="Y64" s="35" t="s">
        <v>1367</v>
      </c>
      <c r="Z64" s="243">
        <v>102</v>
      </c>
      <c r="AA64" s="236">
        <f t="shared" si="6"/>
        <v>102</v>
      </c>
      <c r="AB64" s="236">
        <f t="shared" si="7"/>
        <v>114.24</v>
      </c>
      <c r="AC64" s="1315"/>
      <c r="AD64" s="1252"/>
      <c r="AE64" s="1267"/>
      <c r="AF64" s="1267" t="s">
        <v>52</v>
      </c>
      <c r="AG64" s="3266"/>
    </row>
    <row r="65" spans="1:33" ht="18" customHeight="1" x14ac:dyDescent="0.2">
      <c r="A65" s="3184"/>
      <c r="B65" s="3276"/>
      <c r="C65" s="3217"/>
      <c r="D65" s="3217"/>
      <c r="E65" s="3280"/>
      <c r="F65" s="3217"/>
      <c r="G65" s="3217"/>
      <c r="H65" s="3217"/>
      <c r="I65" s="3213"/>
      <c r="J65" s="3213"/>
      <c r="K65" s="3213"/>
      <c r="L65" s="3213"/>
      <c r="M65" s="3217"/>
      <c r="N65" s="3217"/>
      <c r="O65" s="3231"/>
      <c r="P65" s="3234"/>
      <c r="Q65" s="3234"/>
      <c r="R65" s="3234"/>
      <c r="S65" s="3234"/>
      <c r="T65" s="3228"/>
      <c r="U65" s="1313"/>
      <c r="V65" s="1246" t="s">
        <v>47</v>
      </c>
      <c r="W65" s="1314" t="s">
        <v>1369</v>
      </c>
      <c r="X65" s="34">
        <v>1</v>
      </c>
      <c r="Y65" s="35" t="s">
        <v>264</v>
      </c>
      <c r="Z65" s="243">
        <v>6</v>
      </c>
      <c r="AA65" s="236">
        <f t="shared" si="6"/>
        <v>6</v>
      </c>
      <c r="AB65" s="236">
        <f t="shared" si="7"/>
        <v>6.72</v>
      </c>
      <c r="AC65" s="1315"/>
      <c r="AD65" s="1252"/>
      <c r="AE65" s="1267"/>
      <c r="AF65" s="1267" t="s">
        <v>52</v>
      </c>
      <c r="AG65" s="3266"/>
    </row>
    <row r="66" spans="1:33" ht="18" customHeight="1" x14ac:dyDescent="0.2">
      <c r="A66" s="3184"/>
      <c r="B66" s="3276"/>
      <c r="C66" s="3217"/>
      <c r="D66" s="3217"/>
      <c r="E66" s="3280"/>
      <c r="F66" s="3217"/>
      <c r="G66" s="3217"/>
      <c r="H66" s="3217"/>
      <c r="I66" s="3213"/>
      <c r="J66" s="3213"/>
      <c r="K66" s="3213"/>
      <c r="L66" s="3213"/>
      <c r="M66" s="3217"/>
      <c r="N66" s="3217"/>
      <c r="O66" s="3231"/>
      <c r="P66" s="3234"/>
      <c r="Q66" s="3234"/>
      <c r="R66" s="3234"/>
      <c r="S66" s="3234"/>
      <c r="T66" s="3228"/>
      <c r="U66" s="1313"/>
      <c r="V66" s="1246" t="s">
        <v>47</v>
      </c>
      <c r="W66" s="1314" t="s">
        <v>1434</v>
      </c>
      <c r="X66" s="34">
        <v>1</v>
      </c>
      <c r="Y66" s="35" t="s">
        <v>264</v>
      </c>
      <c r="Z66" s="243">
        <v>1.76</v>
      </c>
      <c r="AA66" s="236">
        <f t="shared" si="6"/>
        <v>1.76</v>
      </c>
      <c r="AB66" s="236">
        <f t="shared" si="7"/>
        <v>1.9712000000000001</v>
      </c>
      <c r="AC66" s="1315"/>
      <c r="AD66" s="1252"/>
      <c r="AE66" s="1267"/>
      <c r="AF66" s="1267" t="s">
        <v>52</v>
      </c>
      <c r="AG66" s="3266"/>
    </row>
    <row r="67" spans="1:33" ht="18" customHeight="1" x14ac:dyDescent="0.2">
      <c r="A67" s="3184"/>
      <c r="B67" s="3276"/>
      <c r="C67" s="3217"/>
      <c r="D67" s="3217"/>
      <c r="E67" s="3280"/>
      <c r="F67" s="3217"/>
      <c r="G67" s="3217"/>
      <c r="H67" s="3217"/>
      <c r="I67" s="3213"/>
      <c r="J67" s="3213"/>
      <c r="K67" s="3213"/>
      <c r="L67" s="3213"/>
      <c r="M67" s="3217"/>
      <c r="N67" s="3217"/>
      <c r="O67" s="3231"/>
      <c r="P67" s="3234"/>
      <c r="Q67" s="3234"/>
      <c r="R67" s="3234"/>
      <c r="S67" s="3234"/>
      <c r="T67" s="3228"/>
      <c r="U67" s="1316" t="s">
        <v>741</v>
      </c>
      <c r="V67" s="1246"/>
      <c r="W67" s="1626" t="s">
        <v>82</v>
      </c>
      <c r="X67" s="1247"/>
      <c r="Y67" s="1248"/>
      <c r="Z67" s="1249"/>
      <c r="AA67" s="1250"/>
      <c r="AB67" s="1250"/>
      <c r="AC67" s="1251">
        <f>SUM(AB68:AB71)</f>
        <v>6388.48</v>
      </c>
      <c r="AD67" s="1248"/>
      <c r="AE67" s="1317"/>
      <c r="AF67" s="1317"/>
      <c r="AG67" s="3266"/>
    </row>
    <row r="68" spans="1:33" ht="33.950000000000003" customHeight="1" x14ac:dyDescent="0.2">
      <c r="A68" s="3184"/>
      <c r="B68" s="3276"/>
      <c r="C68" s="3217"/>
      <c r="D68" s="3217"/>
      <c r="E68" s="3280"/>
      <c r="F68" s="3217"/>
      <c r="G68" s="3217"/>
      <c r="H68" s="3217"/>
      <c r="I68" s="3213"/>
      <c r="J68" s="3213"/>
      <c r="K68" s="3213"/>
      <c r="L68" s="3213"/>
      <c r="M68" s="3217"/>
      <c r="N68" s="3217"/>
      <c r="O68" s="3231"/>
      <c r="P68" s="3234"/>
      <c r="Q68" s="3234"/>
      <c r="R68" s="3234"/>
      <c r="S68" s="3234"/>
      <c r="T68" s="3228"/>
      <c r="U68" s="1316"/>
      <c r="V68" s="1318">
        <v>170400200001</v>
      </c>
      <c r="W68" s="1623" t="s">
        <v>370</v>
      </c>
      <c r="X68" s="1247">
        <v>1</v>
      </c>
      <c r="Y68" s="1248" t="s">
        <v>264</v>
      </c>
      <c r="Z68" s="1257">
        <v>94</v>
      </c>
      <c r="AA68" s="1250">
        <f t="shared" ref="AA68:AA71" si="8">+X68*Z68</f>
        <v>94</v>
      </c>
      <c r="AB68" s="1250">
        <f t="shared" ref="AB68:AB71" si="9">+AA68*0.12+AA68</f>
        <v>105.28</v>
      </c>
      <c r="AC68" s="1251"/>
      <c r="AD68" s="1252"/>
      <c r="AE68" s="1267"/>
      <c r="AF68" s="1267" t="s">
        <v>52</v>
      </c>
      <c r="AG68" s="3266"/>
    </row>
    <row r="69" spans="1:33" ht="18" customHeight="1" x14ac:dyDescent="0.2">
      <c r="A69" s="3184"/>
      <c r="B69" s="3276"/>
      <c r="C69" s="3217"/>
      <c r="D69" s="3217"/>
      <c r="E69" s="3280"/>
      <c r="F69" s="3217"/>
      <c r="G69" s="3217"/>
      <c r="H69" s="3217"/>
      <c r="I69" s="3213"/>
      <c r="J69" s="3213"/>
      <c r="K69" s="3213"/>
      <c r="L69" s="3213"/>
      <c r="M69" s="3217"/>
      <c r="N69" s="3217"/>
      <c r="O69" s="3231"/>
      <c r="P69" s="3234"/>
      <c r="Q69" s="3234"/>
      <c r="R69" s="3234"/>
      <c r="S69" s="3234"/>
      <c r="T69" s="3228"/>
      <c r="U69" s="1316"/>
      <c r="V69" s="1616" t="s">
        <v>47</v>
      </c>
      <c r="W69" s="1623" t="s">
        <v>932</v>
      </c>
      <c r="X69" s="1247">
        <v>1</v>
      </c>
      <c r="Y69" s="1248" t="s">
        <v>264</v>
      </c>
      <c r="Z69" s="1257">
        <v>290</v>
      </c>
      <c r="AA69" s="1258">
        <f t="shared" si="8"/>
        <v>290</v>
      </c>
      <c r="AB69" s="1258">
        <f t="shared" si="9"/>
        <v>324.8</v>
      </c>
      <c r="AC69" s="1251"/>
      <c r="AD69" s="1252"/>
      <c r="AE69" s="1267"/>
      <c r="AF69" s="1267" t="s">
        <v>52</v>
      </c>
      <c r="AG69" s="3266"/>
    </row>
    <row r="70" spans="1:33" ht="18" customHeight="1" x14ac:dyDescent="0.2">
      <c r="A70" s="3184"/>
      <c r="B70" s="3276"/>
      <c r="C70" s="3217"/>
      <c r="D70" s="3217"/>
      <c r="E70" s="3280"/>
      <c r="F70" s="3217"/>
      <c r="G70" s="3217"/>
      <c r="H70" s="3217"/>
      <c r="I70" s="3213"/>
      <c r="J70" s="3213"/>
      <c r="K70" s="3213"/>
      <c r="L70" s="3213"/>
      <c r="M70" s="3217"/>
      <c r="N70" s="3217"/>
      <c r="O70" s="3231"/>
      <c r="P70" s="3234"/>
      <c r="Q70" s="3234"/>
      <c r="R70" s="3234"/>
      <c r="S70" s="3234"/>
      <c r="T70" s="3228"/>
      <c r="U70" s="1285"/>
      <c r="V70" s="1616" t="s">
        <v>47</v>
      </c>
      <c r="W70" s="1657" t="s">
        <v>940</v>
      </c>
      <c r="X70" s="1256">
        <v>3</v>
      </c>
      <c r="Y70" s="1252" t="s">
        <v>264</v>
      </c>
      <c r="Z70" s="1257">
        <v>1320</v>
      </c>
      <c r="AA70" s="1258">
        <f t="shared" si="8"/>
        <v>3960</v>
      </c>
      <c r="AB70" s="1258">
        <f t="shared" si="9"/>
        <v>4435.2</v>
      </c>
      <c r="AC70" s="1251"/>
      <c r="AD70" s="1252"/>
      <c r="AE70" s="1267"/>
      <c r="AF70" s="1267" t="s">
        <v>52</v>
      </c>
      <c r="AG70" s="3266"/>
    </row>
    <row r="71" spans="1:33" ht="18" customHeight="1" x14ac:dyDescent="0.2">
      <c r="A71" s="3184"/>
      <c r="B71" s="3317"/>
      <c r="C71" s="3218"/>
      <c r="D71" s="3218"/>
      <c r="E71" s="3320"/>
      <c r="F71" s="3218"/>
      <c r="G71" s="3218"/>
      <c r="H71" s="3218"/>
      <c r="I71" s="3214"/>
      <c r="J71" s="3214"/>
      <c r="K71" s="3214"/>
      <c r="L71" s="3214"/>
      <c r="M71" s="3218"/>
      <c r="N71" s="3218"/>
      <c r="O71" s="3232"/>
      <c r="P71" s="3235"/>
      <c r="Q71" s="3235"/>
      <c r="R71" s="3235"/>
      <c r="S71" s="3235"/>
      <c r="T71" s="3229"/>
      <c r="U71" s="1319"/>
      <c r="V71" s="1616" t="s">
        <v>47</v>
      </c>
      <c r="W71" s="1657" t="s">
        <v>941</v>
      </c>
      <c r="X71" s="1256">
        <v>2</v>
      </c>
      <c r="Y71" s="1252" t="s">
        <v>264</v>
      </c>
      <c r="Z71" s="1257">
        <v>680</v>
      </c>
      <c r="AA71" s="1258">
        <f t="shared" si="8"/>
        <v>1360</v>
      </c>
      <c r="AB71" s="1258">
        <f t="shared" si="9"/>
        <v>1523.2</v>
      </c>
      <c r="AC71" s="1251"/>
      <c r="AD71" s="1252"/>
      <c r="AE71" s="1267"/>
      <c r="AF71" s="1267" t="s">
        <v>52</v>
      </c>
      <c r="AG71" s="3307"/>
    </row>
    <row r="72" spans="1:33" ht="66.75" customHeight="1" thickBot="1" x14ac:dyDescent="0.25">
      <c r="A72" s="3184"/>
      <c r="B72" s="1320"/>
      <c r="C72" s="1602"/>
      <c r="D72" s="1603"/>
      <c r="E72" s="1321"/>
      <c r="F72" s="1604" t="s">
        <v>924</v>
      </c>
      <c r="G72" s="1604" t="s">
        <v>136</v>
      </c>
      <c r="H72" s="1604"/>
      <c r="I72" s="1322"/>
      <c r="J72" s="1322"/>
      <c r="K72" s="1323"/>
      <c r="L72" s="1323"/>
      <c r="M72" s="1604" t="s">
        <v>374</v>
      </c>
      <c r="N72" s="1604" t="s">
        <v>193</v>
      </c>
      <c r="O72" s="1324">
        <v>0</v>
      </c>
      <c r="P72" s="1325">
        <v>0</v>
      </c>
      <c r="Q72" s="1325">
        <v>0</v>
      </c>
      <c r="R72" s="1325">
        <v>0</v>
      </c>
      <c r="S72" s="1326">
        <f>+SUM(O72:Q72)</f>
        <v>0</v>
      </c>
      <c r="T72" s="1605"/>
      <c r="U72" s="1327"/>
      <c r="V72" s="1328"/>
      <c r="W72" s="1658"/>
      <c r="X72" s="1329"/>
      <c r="Y72" s="1330"/>
      <c r="Z72" s="1325"/>
      <c r="AA72" s="1331"/>
      <c r="AB72" s="1331"/>
      <c r="AC72" s="1332"/>
      <c r="AD72" s="1330"/>
      <c r="AE72" s="1333"/>
      <c r="AF72" s="1333"/>
      <c r="AG72" s="1659" t="s">
        <v>375</v>
      </c>
    </row>
    <row r="73" spans="1:33" ht="22.5" customHeight="1" thickBot="1" x14ac:dyDescent="0.25">
      <c r="A73" s="3185"/>
      <c r="B73" s="3371" t="s">
        <v>137</v>
      </c>
      <c r="C73" s="3224"/>
      <c r="D73" s="3224"/>
      <c r="E73" s="3224"/>
      <c r="F73" s="3224"/>
      <c r="G73" s="3224"/>
      <c r="H73" s="3224"/>
      <c r="I73" s="3224"/>
      <c r="J73" s="3224"/>
      <c r="K73" s="3224"/>
      <c r="L73" s="3224"/>
      <c r="M73" s="3224"/>
      <c r="N73" s="1588" t="s">
        <v>138</v>
      </c>
      <c r="O73" s="1681">
        <f>SUM(O10:O72)</f>
        <v>87173.530000000013</v>
      </c>
      <c r="P73" s="1681">
        <f>SUM(P10:P72)</f>
        <v>7500</v>
      </c>
      <c r="Q73" s="1681">
        <f>SUM(Q10:Q72)</f>
        <v>44999.487999999998</v>
      </c>
      <c r="R73" s="1681">
        <f>SUM(R10:R72)</f>
        <v>0</v>
      </c>
      <c r="S73" s="1681">
        <f>SUM(S10:S72)</f>
        <v>139673.01800000001</v>
      </c>
      <c r="T73" s="1606"/>
      <c r="U73" s="3251" t="s">
        <v>139</v>
      </c>
      <c r="V73" s="3224"/>
      <c r="W73" s="3224"/>
      <c r="X73" s="3224"/>
      <c r="Y73" s="3224"/>
      <c r="Z73" s="3224"/>
      <c r="AA73" s="3224"/>
      <c r="AB73" s="1589" t="s">
        <v>138</v>
      </c>
      <c r="AC73" s="1676">
        <f>SUM(AC10:AC72)</f>
        <v>139673.01800000001</v>
      </c>
      <c r="AD73" s="3252"/>
      <c r="AE73" s="3253"/>
      <c r="AF73" s="3253"/>
      <c r="AG73" s="3254"/>
    </row>
    <row r="74" spans="1:33" ht="70.5" customHeight="1" x14ac:dyDescent="0.2">
      <c r="A74" s="1674" t="s">
        <v>140</v>
      </c>
      <c r="B74" s="3302" t="s">
        <v>44</v>
      </c>
      <c r="C74" s="3303" t="s">
        <v>329</v>
      </c>
      <c r="D74" s="3304" t="s">
        <v>95</v>
      </c>
      <c r="E74" s="3370" t="s">
        <v>47</v>
      </c>
      <c r="F74" s="3304" t="s">
        <v>142</v>
      </c>
      <c r="G74" s="3304" t="s">
        <v>143</v>
      </c>
      <c r="H74" s="3304" t="s">
        <v>376</v>
      </c>
      <c r="I74" s="3268">
        <v>2</v>
      </c>
      <c r="J74" s="3268">
        <v>2</v>
      </c>
      <c r="K74" s="3270">
        <v>24</v>
      </c>
      <c r="L74" s="3270">
        <v>24</v>
      </c>
      <c r="M74" s="3271" t="s">
        <v>1399</v>
      </c>
      <c r="N74" s="3271" t="s">
        <v>936</v>
      </c>
      <c r="O74" s="3230">
        <f>AC74</f>
        <v>15.411199999999999</v>
      </c>
      <c r="P74" s="3298">
        <v>0</v>
      </c>
      <c r="Q74" s="3298">
        <v>0</v>
      </c>
      <c r="R74" s="3298">
        <v>0</v>
      </c>
      <c r="S74" s="3202">
        <f>+SUM(O74:Q75)</f>
        <v>15.411199999999999</v>
      </c>
      <c r="T74" s="3263" t="s">
        <v>377</v>
      </c>
      <c r="U74" s="1293" t="s">
        <v>64</v>
      </c>
      <c r="V74" s="1278"/>
      <c r="W74" s="1620" t="s">
        <v>105</v>
      </c>
      <c r="X74" s="1294"/>
      <c r="Y74" s="1295"/>
      <c r="Z74" s="1296"/>
      <c r="AA74" s="1297"/>
      <c r="AB74" s="1297"/>
      <c r="AC74" s="1334">
        <f>AB75</f>
        <v>15.411199999999999</v>
      </c>
      <c r="AD74" s="1243"/>
      <c r="AE74" s="1244"/>
      <c r="AF74" s="1244"/>
      <c r="AG74" s="3286" t="s">
        <v>1449</v>
      </c>
    </row>
    <row r="75" spans="1:33" ht="70.5" customHeight="1" x14ac:dyDescent="0.2">
      <c r="A75" s="3194" t="s">
        <v>140</v>
      </c>
      <c r="B75" s="3317"/>
      <c r="C75" s="3218"/>
      <c r="D75" s="3218"/>
      <c r="E75" s="3320"/>
      <c r="F75" s="3218"/>
      <c r="G75" s="3218"/>
      <c r="H75" s="3218"/>
      <c r="I75" s="3214"/>
      <c r="J75" s="3214"/>
      <c r="K75" s="3214"/>
      <c r="L75" s="3214"/>
      <c r="M75" s="3218"/>
      <c r="N75" s="3218"/>
      <c r="O75" s="3289"/>
      <c r="P75" s="3235"/>
      <c r="Q75" s="3235"/>
      <c r="R75" s="3235"/>
      <c r="S75" s="3235"/>
      <c r="T75" s="3229"/>
      <c r="U75" s="1288"/>
      <c r="V75" s="1272" t="s">
        <v>47</v>
      </c>
      <c r="W75" s="1621" t="s">
        <v>1433</v>
      </c>
      <c r="X75" s="1289">
        <v>1</v>
      </c>
      <c r="Y75" s="1280" t="s">
        <v>264</v>
      </c>
      <c r="Z75" s="1275">
        <v>13.76</v>
      </c>
      <c r="AA75" s="1276">
        <f>+X75*Z75</f>
        <v>13.76</v>
      </c>
      <c r="AB75" s="1276">
        <f>+AA75*0.12+AA75</f>
        <v>15.411199999999999</v>
      </c>
      <c r="AC75" s="1290"/>
      <c r="AD75" s="1265"/>
      <c r="AE75" s="1301" t="s">
        <v>52</v>
      </c>
      <c r="AF75" s="1301"/>
      <c r="AG75" s="3266"/>
    </row>
    <row r="76" spans="1:33" ht="30.75" customHeight="1" x14ac:dyDescent="0.2">
      <c r="A76" s="3177"/>
      <c r="B76" s="3302" t="s">
        <v>44</v>
      </c>
      <c r="C76" s="3303" t="s">
        <v>329</v>
      </c>
      <c r="D76" s="3304" t="s">
        <v>262</v>
      </c>
      <c r="E76" s="3305" t="s">
        <v>47</v>
      </c>
      <c r="F76" s="3304" t="s">
        <v>144</v>
      </c>
      <c r="G76" s="3304" t="s">
        <v>145</v>
      </c>
      <c r="H76" s="3304" t="s">
        <v>146</v>
      </c>
      <c r="I76" s="3268">
        <v>2</v>
      </c>
      <c r="J76" s="3268">
        <v>2</v>
      </c>
      <c r="K76" s="3270">
        <v>24</v>
      </c>
      <c r="L76" s="3270">
        <v>24</v>
      </c>
      <c r="M76" s="3271" t="s">
        <v>1400</v>
      </c>
      <c r="N76" s="3271" t="s">
        <v>937</v>
      </c>
      <c r="O76" s="3273">
        <f>+AC76</f>
        <v>22.5944</v>
      </c>
      <c r="P76" s="3298">
        <v>0</v>
      </c>
      <c r="Q76" s="3298">
        <v>0</v>
      </c>
      <c r="R76" s="3298">
        <v>0</v>
      </c>
      <c r="S76" s="3202">
        <f>+SUM(O76:Q80)</f>
        <v>22.5944</v>
      </c>
      <c r="T76" s="3263" t="s">
        <v>378</v>
      </c>
      <c r="U76" s="1293" t="s">
        <v>64</v>
      </c>
      <c r="V76" s="1278"/>
      <c r="W76" s="1620" t="s">
        <v>105</v>
      </c>
      <c r="X76" s="1294"/>
      <c r="Y76" s="1295"/>
      <c r="Z76" s="1249"/>
      <c r="AA76" s="1250"/>
      <c r="AB76" s="1250"/>
      <c r="AC76" s="1264">
        <f>SUM(AB77:AB80)</f>
        <v>22.5944</v>
      </c>
      <c r="AD76" s="1303"/>
      <c r="AE76" s="1284"/>
      <c r="AF76" s="1284"/>
      <c r="AG76" s="3265" t="s">
        <v>1450</v>
      </c>
    </row>
    <row r="77" spans="1:33" ht="30.75" customHeight="1" x14ac:dyDescent="0.2">
      <c r="A77" s="3177"/>
      <c r="B77" s="3276"/>
      <c r="C77" s="3217"/>
      <c r="D77" s="3217"/>
      <c r="E77" s="3280"/>
      <c r="F77" s="3217"/>
      <c r="G77" s="3217"/>
      <c r="H77" s="3217"/>
      <c r="I77" s="3213"/>
      <c r="J77" s="3213"/>
      <c r="K77" s="3213"/>
      <c r="L77" s="3213"/>
      <c r="M77" s="3217"/>
      <c r="N77" s="3217"/>
      <c r="O77" s="3231"/>
      <c r="P77" s="3234"/>
      <c r="Q77" s="3234"/>
      <c r="R77" s="3234"/>
      <c r="S77" s="3234"/>
      <c r="T77" s="3228"/>
      <c r="U77" s="1285"/>
      <c r="V77" s="1246" t="s">
        <v>47</v>
      </c>
      <c r="W77" s="1622" t="s">
        <v>348</v>
      </c>
      <c r="X77" s="1247">
        <v>2</v>
      </c>
      <c r="Y77" s="1248" t="s">
        <v>330</v>
      </c>
      <c r="Z77" s="1249">
        <v>3.25</v>
      </c>
      <c r="AA77" s="1250">
        <f t="shared" ref="AA77:AA80" si="10">+X77*Z77</f>
        <v>6.5</v>
      </c>
      <c r="AB77" s="1250">
        <f>+AA77</f>
        <v>6.5</v>
      </c>
      <c r="AC77" s="1264"/>
      <c r="AD77" s="1265"/>
      <c r="AE77" s="1279" t="s">
        <v>52</v>
      </c>
      <c r="AF77" s="1279"/>
      <c r="AG77" s="3266"/>
    </row>
    <row r="78" spans="1:33" ht="30.75" customHeight="1" x14ac:dyDescent="0.2">
      <c r="A78" s="3177"/>
      <c r="B78" s="3276"/>
      <c r="C78" s="3217"/>
      <c r="D78" s="3217"/>
      <c r="E78" s="3280"/>
      <c r="F78" s="3217"/>
      <c r="G78" s="3217"/>
      <c r="H78" s="3217"/>
      <c r="I78" s="3213"/>
      <c r="J78" s="3213"/>
      <c r="K78" s="3213"/>
      <c r="L78" s="3213"/>
      <c r="M78" s="3217"/>
      <c r="N78" s="3217"/>
      <c r="O78" s="3231"/>
      <c r="P78" s="3234"/>
      <c r="Q78" s="3234"/>
      <c r="R78" s="3234"/>
      <c r="S78" s="3234"/>
      <c r="T78" s="3228"/>
      <c r="U78" s="1285"/>
      <c r="V78" s="1246" t="s">
        <v>47</v>
      </c>
      <c r="W78" s="1622" t="s">
        <v>360</v>
      </c>
      <c r="X78" s="1247">
        <v>3</v>
      </c>
      <c r="Y78" s="1248" t="s">
        <v>264</v>
      </c>
      <c r="Z78" s="1249">
        <v>0.28999999999999998</v>
      </c>
      <c r="AA78" s="1250">
        <f t="shared" si="10"/>
        <v>0.86999999999999988</v>
      </c>
      <c r="AB78" s="1250">
        <f t="shared" ref="AB78:AB80" si="11">+AA78*0.12+AA78</f>
        <v>0.97439999999999982</v>
      </c>
      <c r="AC78" s="1264"/>
      <c r="AD78" s="1265"/>
      <c r="AE78" s="1279" t="s">
        <v>52</v>
      </c>
      <c r="AF78" s="1279"/>
      <c r="AG78" s="3266"/>
    </row>
    <row r="79" spans="1:33" ht="30.75" customHeight="1" x14ac:dyDescent="0.2">
      <c r="A79" s="3177"/>
      <c r="B79" s="3276"/>
      <c r="C79" s="3217"/>
      <c r="D79" s="3217"/>
      <c r="E79" s="3280"/>
      <c r="F79" s="3217"/>
      <c r="G79" s="3217"/>
      <c r="H79" s="3217"/>
      <c r="I79" s="3213"/>
      <c r="J79" s="3213"/>
      <c r="K79" s="3213"/>
      <c r="L79" s="3213"/>
      <c r="M79" s="3217"/>
      <c r="N79" s="3217"/>
      <c r="O79" s="3231"/>
      <c r="P79" s="3234"/>
      <c r="Q79" s="3234"/>
      <c r="R79" s="3234"/>
      <c r="S79" s="3234"/>
      <c r="T79" s="3228"/>
      <c r="U79" s="1285"/>
      <c r="V79" s="1246" t="s">
        <v>47</v>
      </c>
      <c r="W79" s="1622" t="s">
        <v>379</v>
      </c>
      <c r="X79" s="1247">
        <v>2</v>
      </c>
      <c r="Y79" s="1248" t="s">
        <v>331</v>
      </c>
      <c r="Z79" s="1263">
        <v>5.4</v>
      </c>
      <c r="AA79" s="1299">
        <f t="shared" si="10"/>
        <v>10.8</v>
      </c>
      <c r="AB79" s="1250">
        <f t="shared" si="11"/>
        <v>12.096</v>
      </c>
      <c r="AC79" s="1251"/>
      <c r="AD79" s="1252"/>
      <c r="AE79" s="1267" t="s">
        <v>52</v>
      </c>
      <c r="AF79" s="1267"/>
      <c r="AG79" s="3266"/>
    </row>
    <row r="80" spans="1:33" ht="30.75" customHeight="1" x14ac:dyDescent="0.2">
      <c r="A80" s="3177"/>
      <c r="B80" s="3317"/>
      <c r="C80" s="3218"/>
      <c r="D80" s="3218"/>
      <c r="E80" s="3320"/>
      <c r="F80" s="3218"/>
      <c r="G80" s="3218"/>
      <c r="H80" s="3218"/>
      <c r="I80" s="3214"/>
      <c r="J80" s="3214"/>
      <c r="K80" s="3214"/>
      <c r="L80" s="3214"/>
      <c r="M80" s="3218"/>
      <c r="N80" s="3218"/>
      <c r="O80" s="3232"/>
      <c r="P80" s="3235"/>
      <c r="Q80" s="3235"/>
      <c r="R80" s="3235"/>
      <c r="S80" s="3235"/>
      <c r="T80" s="3229"/>
      <c r="U80" s="1288"/>
      <c r="V80" s="1246" t="s">
        <v>47</v>
      </c>
      <c r="W80" s="1627" t="s">
        <v>332</v>
      </c>
      <c r="X80" s="1289">
        <v>3</v>
      </c>
      <c r="Y80" s="1280" t="s">
        <v>264</v>
      </c>
      <c r="Z80" s="1275">
        <v>0.9</v>
      </c>
      <c r="AA80" s="1276">
        <f t="shared" si="10"/>
        <v>2.7</v>
      </c>
      <c r="AB80" s="1276">
        <f t="shared" si="11"/>
        <v>3.024</v>
      </c>
      <c r="AC80" s="1290"/>
      <c r="AD80" s="1291"/>
      <c r="AE80" s="1306" t="s">
        <v>52</v>
      </c>
      <c r="AF80" s="1306"/>
      <c r="AG80" s="3307"/>
    </row>
    <row r="81" spans="1:33" ht="28.5" customHeight="1" x14ac:dyDescent="0.2">
      <c r="A81" s="3177"/>
      <c r="B81" s="3302" t="s">
        <v>93</v>
      </c>
      <c r="C81" s="3303" t="s">
        <v>333</v>
      </c>
      <c r="D81" s="3304" t="s">
        <v>77</v>
      </c>
      <c r="E81" s="3305" t="s">
        <v>47</v>
      </c>
      <c r="F81" s="3304" t="s">
        <v>380</v>
      </c>
      <c r="G81" s="3304" t="s">
        <v>150</v>
      </c>
      <c r="H81" s="3304" t="s">
        <v>381</v>
      </c>
      <c r="I81" s="3268">
        <v>1</v>
      </c>
      <c r="J81" s="3268">
        <v>1</v>
      </c>
      <c r="K81" s="3270">
        <v>16</v>
      </c>
      <c r="L81" s="3270">
        <v>16</v>
      </c>
      <c r="M81" s="3271" t="s">
        <v>1401</v>
      </c>
      <c r="N81" s="3271" t="s">
        <v>942</v>
      </c>
      <c r="O81" s="3408">
        <f>+AC81</f>
        <v>117.9024</v>
      </c>
      <c r="P81" s="3298">
        <v>0</v>
      </c>
      <c r="Q81" s="3298">
        <v>0</v>
      </c>
      <c r="R81" s="3298">
        <v>0</v>
      </c>
      <c r="S81" s="3202">
        <f>+SUM(O81:Q85)</f>
        <v>117.9024</v>
      </c>
      <c r="T81" s="3263" t="s">
        <v>1371</v>
      </c>
      <c r="U81" s="1293" t="s">
        <v>64</v>
      </c>
      <c r="V81" s="1335"/>
      <c r="W81" s="1620" t="s">
        <v>105</v>
      </c>
      <c r="X81" s="1294"/>
      <c r="Y81" s="1295"/>
      <c r="Z81" s="1266"/>
      <c r="AA81" s="1336"/>
      <c r="AB81" s="1297"/>
      <c r="AC81" s="1264">
        <f>SUM(AB82:AB85)</f>
        <v>117.9024</v>
      </c>
      <c r="AD81" s="1303"/>
      <c r="AE81" s="1284"/>
      <c r="AF81" s="1284"/>
      <c r="AG81" s="3265" t="s">
        <v>1444</v>
      </c>
    </row>
    <row r="82" spans="1:33" ht="28.5" customHeight="1" x14ac:dyDescent="0.2">
      <c r="A82" s="3177"/>
      <c r="B82" s="3276"/>
      <c r="C82" s="3217"/>
      <c r="D82" s="3217"/>
      <c r="E82" s="3280"/>
      <c r="F82" s="3217"/>
      <c r="G82" s="3217"/>
      <c r="H82" s="3217"/>
      <c r="I82" s="3213"/>
      <c r="J82" s="3213"/>
      <c r="K82" s="3213"/>
      <c r="L82" s="3213"/>
      <c r="M82" s="3217"/>
      <c r="N82" s="3217"/>
      <c r="O82" s="3231"/>
      <c r="P82" s="3234"/>
      <c r="Q82" s="3234"/>
      <c r="R82" s="3234"/>
      <c r="S82" s="3234"/>
      <c r="T82" s="3228"/>
      <c r="U82" s="1319"/>
      <c r="V82" s="1246" t="s">
        <v>47</v>
      </c>
      <c r="W82" s="1623" t="s">
        <v>361</v>
      </c>
      <c r="X82" s="1247">
        <v>1</v>
      </c>
      <c r="Y82" s="1337" t="s">
        <v>264</v>
      </c>
      <c r="Z82" s="1249">
        <v>1.94</v>
      </c>
      <c r="AA82" s="1299">
        <f t="shared" ref="AA82:AA85" si="12">+X82*Z82</f>
        <v>1.94</v>
      </c>
      <c r="AB82" s="1263">
        <f t="shared" ref="AB82:AB85" si="13">+AA82*0.12+AA82</f>
        <v>2.1728000000000001</v>
      </c>
      <c r="AC82" s="1264"/>
      <c r="AD82" s="1265"/>
      <c r="AE82" s="1279" t="s">
        <v>52</v>
      </c>
      <c r="AF82" s="1279"/>
      <c r="AG82" s="3266"/>
    </row>
    <row r="83" spans="1:33" ht="28.5" customHeight="1" x14ac:dyDescent="0.2">
      <c r="A83" s="3177"/>
      <c r="B83" s="3276"/>
      <c r="C83" s="3217"/>
      <c r="D83" s="3217"/>
      <c r="E83" s="3280"/>
      <c r="F83" s="3217"/>
      <c r="G83" s="3217"/>
      <c r="H83" s="3217"/>
      <c r="I83" s="3213"/>
      <c r="J83" s="3213"/>
      <c r="K83" s="3213"/>
      <c r="L83" s="3213"/>
      <c r="M83" s="3217"/>
      <c r="N83" s="3217"/>
      <c r="O83" s="3231"/>
      <c r="P83" s="3234"/>
      <c r="Q83" s="3234"/>
      <c r="R83" s="3234"/>
      <c r="S83" s="3234"/>
      <c r="T83" s="3228"/>
      <c r="U83" s="1285"/>
      <c r="V83" s="1246" t="s">
        <v>47</v>
      </c>
      <c r="W83" s="1622" t="s">
        <v>382</v>
      </c>
      <c r="X83" s="1247">
        <v>9</v>
      </c>
      <c r="Y83" s="1337" t="s">
        <v>383</v>
      </c>
      <c r="Z83" s="1249">
        <v>5.4</v>
      </c>
      <c r="AA83" s="1250">
        <f t="shared" si="12"/>
        <v>48.6</v>
      </c>
      <c r="AB83" s="1250">
        <f t="shared" si="13"/>
        <v>54.432000000000002</v>
      </c>
      <c r="AC83" s="1251"/>
      <c r="AD83" s="1252"/>
      <c r="AE83" s="1267" t="s">
        <v>52</v>
      </c>
      <c r="AF83" s="1267"/>
      <c r="AG83" s="3266"/>
    </row>
    <row r="84" spans="1:33" ht="28.5" customHeight="1" x14ac:dyDescent="0.2">
      <c r="A84" s="3177"/>
      <c r="B84" s="3276"/>
      <c r="C84" s="3217"/>
      <c r="D84" s="3217"/>
      <c r="E84" s="3280"/>
      <c r="F84" s="3217"/>
      <c r="G84" s="3217"/>
      <c r="H84" s="3217"/>
      <c r="I84" s="3213"/>
      <c r="J84" s="3213"/>
      <c r="K84" s="3213"/>
      <c r="L84" s="3213"/>
      <c r="M84" s="3217"/>
      <c r="N84" s="3217"/>
      <c r="O84" s="3231"/>
      <c r="P84" s="3234"/>
      <c r="Q84" s="3234"/>
      <c r="R84" s="3234"/>
      <c r="S84" s="3234"/>
      <c r="T84" s="3228"/>
      <c r="U84" s="1285"/>
      <c r="V84" s="1246" t="s">
        <v>47</v>
      </c>
      <c r="W84" s="1622" t="s">
        <v>336</v>
      </c>
      <c r="X84" s="1247">
        <v>41</v>
      </c>
      <c r="Y84" s="1337" t="s">
        <v>264</v>
      </c>
      <c r="Z84" s="1249">
        <v>0.53</v>
      </c>
      <c r="AA84" s="1250">
        <f t="shared" si="12"/>
        <v>21.73</v>
      </c>
      <c r="AB84" s="1250">
        <f t="shared" si="13"/>
        <v>24.337600000000002</v>
      </c>
      <c r="AC84" s="1251"/>
      <c r="AD84" s="1252"/>
      <c r="AE84" s="1267" t="s">
        <v>52</v>
      </c>
      <c r="AF84" s="1267"/>
      <c r="AG84" s="3266"/>
    </row>
    <row r="85" spans="1:33" ht="28.5" customHeight="1" x14ac:dyDescent="0.2">
      <c r="A85" s="3177"/>
      <c r="B85" s="3317"/>
      <c r="C85" s="3218"/>
      <c r="D85" s="3218"/>
      <c r="E85" s="3320"/>
      <c r="F85" s="3218"/>
      <c r="G85" s="3218"/>
      <c r="H85" s="3217"/>
      <c r="I85" s="3214"/>
      <c r="J85" s="3214"/>
      <c r="K85" s="3214"/>
      <c r="L85" s="3214"/>
      <c r="M85" s="3218"/>
      <c r="N85" s="3218"/>
      <c r="O85" s="3232"/>
      <c r="P85" s="3235"/>
      <c r="Q85" s="3235"/>
      <c r="R85" s="3235"/>
      <c r="S85" s="3235"/>
      <c r="T85" s="3229"/>
      <c r="U85" s="1288"/>
      <c r="V85" s="1272" t="s">
        <v>47</v>
      </c>
      <c r="W85" s="1621" t="s">
        <v>359</v>
      </c>
      <c r="X85" s="1289">
        <v>20</v>
      </c>
      <c r="Y85" s="1338" t="s">
        <v>334</v>
      </c>
      <c r="Z85" s="1275">
        <v>1.65</v>
      </c>
      <c r="AA85" s="1276">
        <f t="shared" si="12"/>
        <v>33</v>
      </c>
      <c r="AB85" s="1276">
        <f t="shared" si="13"/>
        <v>36.96</v>
      </c>
      <c r="AC85" s="1290"/>
      <c r="AD85" s="1291"/>
      <c r="AE85" s="1267" t="s">
        <v>52</v>
      </c>
      <c r="AF85" s="1267"/>
      <c r="AG85" s="3307"/>
    </row>
    <row r="86" spans="1:33" ht="47.25" customHeight="1" x14ac:dyDescent="0.2">
      <c r="A86" s="3177"/>
      <c r="B86" s="3302" t="s">
        <v>75</v>
      </c>
      <c r="C86" s="3303" t="s">
        <v>76</v>
      </c>
      <c r="D86" s="3304" t="s">
        <v>153</v>
      </c>
      <c r="E86" s="3305" t="s">
        <v>47</v>
      </c>
      <c r="F86" s="3304" t="s">
        <v>384</v>
      </c>
      <c r="G86" s="3271" t="s">
        <v>155</v>
      </c>
      <c r="H86" s="3271" t="s">
        <v>385</v>
      </c>
      <c r="I86" s="3268">
        <v>2</v>
      </c>
      <c r="J86" s="3268">
        <v>2</v>
      </c>
      <c r="K86" s="3270">
        <v>24</v>
      </c>
      <c r="L86" s="3270">
        <v>24</v>
      </c>
      <c r="M86" s="3271" t="s">
        <v>1402</v>
      </c>
      <c r="N86" s="3271" t="s">
        <v>386</v>
      </c>
      <c r="O86" s="3273">
        <f>+AC86</f>
        <v>1.9040000000000001</v>
      </c>
      <c r="P86" s="3298">
        <v>0</v>
      </c>
      <c r="Q86" s="3298">
        <v>0</v>
      </c>
      <c r="R86" s="3298">
        <v>0</v>
      </c>
      <c r="S86" s="3202">
        <f>+SUM(O86:Q88)</f>
        <v>1.9040000000000001</v>
      </c>
      <c r="T86" s="3263" t="s">
        <v>378</v>
      </c>
      <c r="U86" s="1319" t="s">
        <v>64</v>
      </c>
      <c r="V86" s="1278"/>
      <c r="W86" s="1626" t="s">
        <v>105</v>
      </c>
      <c r="X86" s="1260"/>
      <c r="Y86" s="1261"/>
      <c r="Z86" s="1266"/>
      <c r="AA86" s="1336"/>
      <c r="AB86" s="1263"/>
      <c r="AC86" s="1264">
        <f>SUM(AB87:AB88)</f>
        <v>1.9040000000000001</v>
      </c>
      <c r="AD86" s="1265"/>
      <c r="AE86" s="1284"/>
      <c r="AF86" s="1284"/>
      <c r="AG86" s="3265" t="s">
        <v>1451</v>
      </c>
    </row>
    <row r="87" spans="1:33" ht="47.25" customHeight="1" x14ac:dyDescent="0.2">
      <c r="A87" s="3177"/>
      <c r="B87" s="3276"/>
      <c r="C87" s="3217"/>
      <c r="D87" s="3217"/>
      <c r="E87" s="3280"/>
      <c r="F87" s="3217"/>
      <c r="G87" s="3217"/>
      <c r="H87" s="3217"/>
      <c r="I87" s="3213"/>
      <c r="J87" s="3213"/>
      <c r="K87" s="3213"/>
      <c r="L87" s="3213"/>
      <c r="M87" s="3217"/>
      <c r="N87" s="3217"/>
      <c r="O87" s="3231"/>
      <c r="P87" s="3234"/>
      <c r="Q87" s="3234"/>
      <c r="R87" s="3234"/>
      <c r="S87" s="3234"/>
      <c r="T87" s="3228"/>
      <c r="U87" s="1285"/>
      <c r="V87" s="1246" t="s">
        <v>47</v>
      </c>
      <c r="W87" s="1623" t="s">
        <v>387</v>
      </c>
      <c r="X87" s="1339">
        <v>10</v>
      </c>
      <c r="Y87" s="1261" t="s">
        <v>264</v>
      </c>
      <c r="Z87" s="1249">
        <v>7.0000000000000007E-2</v>
      </c>
      <c r="AA87" s="1299">
        <f t="shared" ref="AA87:AA88" si="14">+X87*Z87</f>
        <v>0.70000000000000007</v>
      </c>
      <c r="AB87" s="1250">
        <f t="shared" ref="AB87:AB88" si="15">+AA87*0.12+AA87</f>
        <v>0.78400000000000003</v>
      </c>
      <c r="AC87" s="1251"/>
      <c r="AD87" s="1252"/>
      <c r="AE87" s="1267" t="s">
        <v>52</v>
      </c>
      <c r="AF87" s="1267"/>
      <c r="AG87" s="3266"/>
    </row>
    <row r="88" spans="1:33" ht="47.25" customHeight="1" x14ac:dyDescent="0.2">
      <c r="A88" s="3177"/>
      <c r="B88" s="3276"/>
      <c r="C88" s="3217"/>
      <c r="D88" s="3217"/>
      <c r="E88" s="3280"/>
      <c r="F88" s="3217"/>
      <c r="G88" s="3217"/>
      <c r="H88" s="3217"/>
      <c r="I88" s="3213"/>
      <c r="J88" s="3213"/>
      <c r="K88" s="3213"/>
      <c r="L88" s="3213"/>
      <c r="M88" s="3217"/>
      <c r="N88" s="3217"/>
      <c r="O88" s="3231"/>
      <c r="P88" s="3234"/>
      <c r="Q88" s="3234"/>
      <c r="R88" s="3234"/>
      <c r="S88" s="3234"/>
      <c r="T88" s="3228"/>
      <c r="U88" s="1340"/>
      <c r="V88" s="1305" t="s">
        <v>47</v>
      </c>
      <c r="W88" s="1650" t="s">
        <v>388</v>
      </c>
      <c r="X88" s="1341">
        <v>10</v>
      </c>
      <c r="Y88" s="1342" t="s">
        <v>264</v>
      </c>
      <c r="Z88" s="1343">
        <v>0.1</v>
      </c>
      <c r="AA88" s="1299">
        <f t="shared" si="14"/>
        <v>1</v>
      </c>
      <c r="AB88" s="1299">
        <f t="shared" si="15"/>
        <v>1.1200000000000001</v>
      </c>
      <c r="AC88" s="1344"/>
      <c r="AD88" s="1291"/>
      <c r="AE88" s="1306" t="s">
        <v>52</v>
      </c>
      <c r="AF88" s="1306"/>
      <c r="AG88" s="3266"/>
    </row>
    <row r="89" spans="1:33" ht="47.25" customHeight="1" x14ac:dyDescent="0.2">
      <c r="A89" s="3177"/>
      <c r="B89" s="3302" t="s">
        <v>93</v>
      </c>
      <c r="C89" s="3303" t="s">
        <v>333</v>
      </c>
      <c r="D89" s="3304" t="s">
        <v>77</v>
      </c>
      <c r="E89" s="3305" t="s">
        <v>47</v>
      </c>
      <c r="F89" s="3304" t="s">
        <v>157</v>
      </c>
      <c r="G89" s="3304" t="s">
        <v>158</v>
      </c>
      <c r="H89" s="3271" t="s">
        <v>389</v>
      </c>
      <c r="I89" s="3268">
        <v>1</v>
      </c>
      <c r="J89" s="3268">
        <v>1</v>
      </c>
      <c r="K89" s="3270">
        <v>24</v>
      </c>
      <c r="L89" s="3270">
        <v>24</v>
      </c>
      <c r="M89" s="3271" t="s">
        <v>1403</v>
      </c>
      <c r="N89" s="3271" t="s">
        <v>161</v>
      </c>
      <c r="O89" s="3273">
        <f>+AC89</f>
        <v>3.9312</v>
      </c>
      <c r="P89" s="3298">
        <v>0</v>
      </c>
      <c r="Q89" s="3298">
        <v>0</v>
      </c>
      <c r="R89" s="3298">
        <v>0</v>
      </c>
      <c r="S89" s="3202">
        <f>+SUM(O89:Q91)</f>
        <v>3.9312</v>
      </c>
      <c r="T89" s="3263" t="s">
        <v>1372</v>
      </c>
      <c r="U89" s="1293" t="s">
        <v>64</v>
      </c>
      <c r="V89" s="1335"/>
      <c r="W89" s="1620" t="s">
        <v>105</v>
      </c>
      <c r="X89" s="1294"/>
      <c r="Y89" s="1295"/>
      <c r="Z89" s="1296"/>
      <c r="AA89" s="1297"/>
      <c r="AB89" s="1297"/>
      <c r="AC89" s="1334">
        <f>SUM(AB90:AB91)</f>
        <v>3.9312</v>
      </c>
      <c r="AD89" s="1265"/>
      <c r="AE89" s="1279"/>
      <c r="AF89" s="1279"/>
      <c r="AG89" s="3265" t="s">
        <v>1452</v>
      </c>
    </row>
    <row r="90" spans="1:33" ht="47.25" customHeight="1" x14ac:dyDescent="0.2">
      <c r="A90" s="3178"/>
      <c r="B90" s="3276"/>
      <c r="C90" s="3217"/>
      <c r="D90" s="3217"/>
      <c r="E90" s="3280"/>
      <c r="F90" s="3217"/>
      <c r="G90" s="3217"/>
      <c r="H90" s="3217"/>
      <c r="I90" s="3213"/>
      <c r="J90" s="3213"/>
      <c r="K90" s="3213"/>
      <c r="L90" s="3213"/>
      <c r="M90" s="3217"/>
      <c r="N90" s="3217"/>
      <c r="O90" s="3231"/>
      <c r="P90" s="3234"/>
      <c r="Q90" s="3234"/>
      <c r="R90" s="3234"/>
      <c r="S90" s="3234"/>
      <c r="T90" s="3228"/>
      <c r="U90" s="1285"/>
      <c r="V90" s="1246" t="s">
        <v>47</v>
      </c>
      <c r="W90" s="1622" t="s">
        <v>364</v>
      </c>
      <c r="X90" s="1247">
        <v>3</v>
      </c>
      <c r="Y90" s="1248" t="s">
        <v>331</v>
      </c>
      <c r="Z90" s="1250">
        <v>0.21</v>
      </c>
      <c r="AA90" s="1250">
        <f t="shared" ref="AA90:AA91" si="16">+X90*Z90</f>
        <v>0.63</v>
      </c>
      <c r="AB90" s="1250">
        <f t="shared" ref="AB90:AB91" si="17">+AA90*0.12+AA90</f>
        <v>0.7056</v>
      </c>
      <c r="AC90" s="1251"/>
      <c r="AD90" s="1252"/>
      <c r="AE90" s="1267" t="s">
        <v>52</v>
      </c>
      <c r="AF90" s="1267"/>
      <c r="AG90" s="3266"/>
    </row>
    <row r="91" spans="1:33" ht="47.25" customHeight="1" x14ac:dyDescent="0.2">
      <c r="A91" s="3179" t="s">
        <v>140</v>
      </c>
      <c r="B91" s="3317"/>
      <c r="C91" s="3218"/>
      <c r="D91" s="3218"/>
      <c r="E91" s="3320"/>
      <c r="F91" s="3218"/>
      <c r="G91" s="3218"/>
      <c r="H91" s="3218"/>
      <c r="I91" s="3214"/>
      <c r="J91" s="3214"/>
      <c r="K91" s="3214"/>
      <c r="L91" s="3214"/>
      <c r="M91" s="3218"/>
      <c r="N91" s="3218"/>
      <c r="O91" s="3232"/>
      <c r="P91" s="3235"/>
      <c r="Q91" s="3235"/>
      <c r="R91" s="3235"/>
      <c r="S91" s="3235"/>
      <c r="T91" s="3229"/>
      <c r="U91" s="1288"/>
      <c r="V91" s="1272" t="s">
        <v>47</v>
      </c>
      <c r="W91" s="1621" t="s">
        <v>335</v>
      </c>
      <c r="X91" s="1289">
        <v>12</v>
      </c>
      <c r="Y91" s="1280" t="s">
        <v>264</v>
      </c>
      <c r="Z91" s="1275">
        <v>0.24</v>
      </c>
      <c r="AA91" s="1276">
        <f t="shared" si="16"/>
        <v>2.88</v>
      </c>
      <c r="AB91" s="1276">
        <f t="shared" si="17"/>
        <v>3.2256</v>
      </c>
      <c r="AC91" s="1290"/>
      <c r="AD91" s="1291"/>
      <c r="AE91" s="1306" t="s">
        <v>52</v>
      </c>
      <c r="AF91" s="1306"/>
      <c r="AG91" s="3307"/>
    </row>
    <row r="92" spans="1:33" ht="30" customHeight="1" x14ac:dyDescent="0.2">
      <c r="A92" s="3180"/>
      <c r="B92" s="3302" t="s">
        <v>162</v>
      </c>
      <c r="C92" s="3303" t="s">
        <v>163</v>
      </c>
      <c r="D92" s="3304" t="s">
        <v>285</v>
      </c>
      <c r="E92" s="3305" t="s">
        <v>47</v>
      </c>
      <c r="F92" s="3304" t="s">
        <v>390</v>
      </c>
      <c r="G92" s="3304" t="s">
        <v>165</v>
      </c>
      <c r="H92" s="3304" t="s">
        <v>391</v>
      </c>
      <c r="I92" s="3268">
        <v>1</v>
      </c>
      <c r="J92" s="3268">
        <v>1</v>
      </c>
      <c r="K92" s="3270">
        <v>16</v>
      </c>
      <c r="L92" s="3270">
        <v>16</v>
      </c>
      <c r="M92" s="3271" t="s">
        <v>943</v>
      </c>
      <c r="N92" s="3399" t="s">
        <v>392</v>
      </c>
      <c r="O92" s="3273">
        <f>+AC92</f>
        <v>7.9296000000000006</v>
      </c>
      <c r="P92" s="3298">
        <v>0</v>
      </c>
      <c r="Q92" s="3298">
        <v>0</v>
      </c>
      <c r="R92" s="3298">
        <v>0</v>
      </c>
      <c r="S92" s="3202">
        <f>+SUM(O92:Q95)</f>
        <v>7.9296000000000006</v>
      </c>
      <c r="T92" s="3263" t="s">
        <v>1373</v>
      </c>
      <c r="U92" s="1319" t="s">
        <v>64</v>
      </c>
      <c r="V92" s="1278"/>
      <c r="W92" s="1626" t="s">
        <v>105</v>
      </c>
      <c r="X92" s="1260"/>
      <c r="Y92" s="1261"/>
      <c r="Z92" s="1266"/>
      <c r="AA92" s="1263"/>
      <c r="AB92" s="1263"/>
      <c r="AC92" s="1264">
        <f>SUM(AB93:AB95)</f>
        <v>7.9296000000000006</v>
      </c>
      <c r="AD92" s="1265"/>
      <c r="AE92" s="1279"/>
      <c r="AF92" s="1279"/>
      <c r="AG92" s="3451" t="s">
        <v>1443</v>
      </c>
    </row>
    <row r="93" spans="1:33" ht="30" customHeight="1" x14ac:dyDescent="0.2">
      <c r="A93" s="3180"/>
      <c r="B93" s="3276"/>
      <c r="C93" s="3217"/>
      <c r="D93" s="3217"/>
      <c r="E93" s="3280"/>
      <c r="F93" s="3217"/>
      <c r="G93" s="3217"/>
      <c r="H93" s="3217"/>
      <c r="I93" s="3213"/>
      <c r="J93" s="3213"/>
      <c r="K93" s="3213"/>
      <c r="L93" s="3213"/>
      <c r="M93" s="3217"/>
      <c r="N93" s="3220"/>
      <c r="O93" s="3231"/>
      <c r="P93" s="3234"/>
      <c r="Q93" s="3234"/>
      <c r="R93" s="3234"/>
      <c r="S93" s="3234"/>
      <c r="T93" s="3228"/>
      <c r="U93" s="1285"/>
      <c r="V93" s="1246" t="s">
        <v>47</v>
      </c>
      <c r="W93" s="1622" t="s">
        <v>358</v>
      </c>
      <c r="X93" s="1247">
        <v>1</v>
      </c>
      <c r="Y93" s="1248" t="s">
        <v>331</v>
      </c>
      <c r="Z93" s="1249">
        <v>1.8</v>
      </c>
      <c r="AA93" s="1250">
        <f t="shared" ref="AA93:AA95" si="18">+X93*Z93</f>
        <v>1.8</v>
      </c>
      <c r="AB93" s="1250">
        <f t="shared" ref="AB93:AB95" si="19">+AA93*0.12+AA93</f>
        <v>2.016</v>
      </c>
      <c r="AC93" s="1251"/>
      <c r="AD93" s="1252"/>
      <c r="AE93" s="1267" t="s">
        <v>52</v>
      </c>
      <c r="AF93" s="1267"/>
      <c r="AG93" s="3455"/>
    </row>
    <row r="94" spans="1:33" ht="30" customHeight="1" x14ac:dyDescent="0.2">
      <c r="A94" s="3180"/>
      <c r="B94" s="3276"/>
      <c r="C94" s="3217"/>
      <c r="D94" s="3217"/>
      <c r="E94" s="3280"/>
      <c r="F94" s="3217"/>
      <c r="G94" s="3217"/>
      <c r="H94" s="3217"/>
      <c r="I94" s="3213"/>
      <c r="J94" s="3213"/>
      <c r="K94" s="3213"/>
      <c r="L94" s="3213"/>
      <c r="M94" s="3217"/>
      <c r="N94" s="3220"/>
      <c r="O94" s="3231"/>
      <c r="P94" s="3234"/>
      <c r="Q94" s="3234"/>
      <c r="R94" s="3234"/>
      <c r="S94" s="3234"/>
      <c r="T94" s="3228"/>
      <c r="U94" s="1285"/>
      <c r="V94" s="1246" t="s">
        <v>47</v>
      </c>
      <c r="W94" s="1622" t="s">
        <v>148</v>
      </c>
      <c r="X94" s="1247">
        <v>6</v>
      </c>
      <c r="Y94" s="1248" t="s">
        <v>264</v>
      </c>
      <c r="Z94" s="1249">
        <v>0.65</v>
      </c>
      <c r="AA94" s="1250">
        <f t="shared" si="18"/>
        <v>3.9000000000000004</v>
      </c>
      <c r="AB94" s="1250">
        <f t="shared" si="19"/>
        <v>4.3680000000000003</v>
      </c>
      <c r="AC94" s="1251"/>
      <c r="AD94" s="1252"/>
      <c r="AE94" s="1267" t="s">
        <v>52</v>
      </c>
      <c r="AF94" s="1267"/>
      <c r="AG94" s="3455"/>
    </row>
    <row r="95" spans="1:33" ht="30" customHeight="1" x14ac:dyDescent="0.2">
      <c r="A95" s="3180"/>
      <c r="B95" s="3276"/>
      <c r="C95" s="3217"/>
      <c r="D95" s="3217"/>
      <c r="E95" s="3280"/>
      <c r="F95" s="3217"/>
      <c r="G95" s="3217"/>
      <c r="H95" s="3218"/>
      <c r="I95" s="3214"/>
      <c r="J95" s="3214"/>
      <c r="K95" s="3214"/>
      <c r="L95" s="3214"/>
      <c r="M95" s="3218"/>
      <c r="N95" s="3221"/>
      <c r="O95" s="3231"/>
      <c r="P95" s="3235"/>
      <c r="Q95" s="3235"/>
      <c r="R95" s="3235"/>
      <c r="S95" s="3235"/>
      <c r="T95" s="3229"/>
      <c r="U95" s="1288"/>
      <c r="V95" s="1272" t="s">
        <v>47</v>
      </c>
      <c r="W95" s="1621" t="s">
        <v>363</v>
      </c>
      <c r="X95" s="1289">
        <v>2</v>
      </c>
      <c r="Y95" s="1280" t="s">
        <v>331</v>
      </c>
      <c r="Z95" s="1275">
        <v>0.69</v>
      </c>
      <c r="AA95" s="1276">
        <f t="shared" si="18"/>
        <v>1.38</v>
      </c>
      <c r="AB95" s="1276">
        <f t="shared" si="19"/>
        <v>1.5455999999999999</v>
      </c>
      <c r="AC95" s="1290"/>
      <c r="AD95" s="1291"/>
      <c r="AE95" s="1306" t="s">
        <v>52</v>
      </c>
      <c r="AF95" s="1306"/>
      <c r="AG95" s="3453"/>
    </row>
    <row r="96" spans="1:33" ht="111" customHeight="1" x14ac:dyDescent="0.2">
      <c r="A96" s="3180"/>
      <c r="B96" s="3302" t="s">
        <v>44</v>
      </c>
      <c r="C96" s="3303" t="s">
        <v>45</v>
      </c>
      <c r="D96" s="3304" t="s">
        <v>166</v>
      </c>
      <c r="E96" s="3305" t="s">
        <v>47</v>
      </c>
      <c r="F96" s="3304" t="s">
        <v>371</v>
      </c>
      <c r="G96" s="3304" t="s">
        <v>372</v>
      </c>
      <c r="H96" s="3456" t="s">
        <v>373</v>
      </c>
      <c r="I96" s="3268">
        <v>1</v>
      </c>
      <c r="J96" s="3268">
        <v>1</v>
      </c>
      <c r="K96" s="3268">
        <v>24</v>
      </c>
      <c r="L96" s="3268">
        <v>24</v>
      </c>
      <c r="M96" s="3410" t="s">
        <v>1453</v>
      </c>
      <c r="N96" s="3454" t="s">
        <v>1404</v>
      </c>
      <c r="O96" s="3273">
        <f>AC96</f>
        <v>15.411199999999999</v>
      </c>
      <c r="P96" s="3260">
        <v>0</v>
      </c>
      <c r="Q96" s="3260">
        <v>0</v>
      </c>
      <c r="R96" s="3260">
        <v>0</v>
      </c>
      <c r="S96" s="3262">
        <f>+SUM(O96:R97)</f>
        <v>15.411199999999999</v>
      </c>
      <c r="T96" s="3263" t="s">
        <v>925</v>
      </c>
      <c r="U96" s="1293" t="s">
        <v>64</v>
      </c>
      <c r="V96" s="1278"/>
      <c r="W96" s="1620" t="s">
        <v>105</v>
      </c>
      <c r="X96" s="1294"/>
      <c r="Y96" s="1295"/>
      <c r="Z96" s="1296"/>
      <c r="AA96" s="1297"/>
      <c r="AB96" s="1297"/>
      <c r="AC96" s="1334">
        <f>AB97</f>
        <v>15.411199999999999</v>
      </c>
      <c r="AD96" s="1295"/>
      <c r="AE96" s="1345"/>
      <c r="AF96" s="1345"/>
      <c r="AG96" s="3452" t="s">
        <v>1454</v>
      </c>
    </row>
    <row r="97" spans="1:33" ht="111" customHeight="1" x14ac:dyDescent="0.2">
      <c r="A97" s="3180"/>
      <c r="B97" s="3276"/>
      <c r="C97" s="3217"/>
      <c r="D97" s="3217"/>
      <c r="E97" s="3280"/>
      <c r="F97" s="3217"/>
      <c r="G97" s="3217"/>
      <c r="H97" s="3217"/>
      <c r="I97" s="3292"/>
      <c r="J97" s="3292"/>
      <c r="K97" s="3292"/>
      <c r="L97" s="3292"/>
      <c r="M97" s="3217"/>
      <c r="N97" s="3220"/>
      <c r="O97" s="3232"/>
      <c r="P97" s="3235"/>
      <c r="Q97" s="3235"/>
      <c r="R97" s="3235"/>
      <c r="S97" s="3235"/>
      <c r="T97" s="3229"/>
      <c r="U97" s="1288"/>
      <c r="V97" s="1272" t="s">
        <v>47</v>
      </c>
      <c r="W97" s="1621" t="s">
        <v>1433</v>
      </c>
      <c r="X97" s="1289">
        <v>1</v>
      </c>
      <c r="Y97" s="1280" t="s">
        <v>264</v>
      </c>
      <c r="Z97" s="1275">
        <v>13.76</v>
      </c>
      <c r="AA97" s="1276">
        <f>+X97*Z97</f>
        <v>13.76</v>
      </c>
      <c r="AB97" s="1276">
        <f>+AA97*0.12+AA97</f>
        <v>15.411199999999999</v>
      </c>
      <c r="AC97" s="1290"/>
      <c r="AD97" s="1274"/>
      <c r="AE97" s="1292" t="s">
        <v>52</v>
      </c>
      <c r="AF97" s="1292"/>
      <c r="AG97" s="3453"/>
    </row>
    <row r="98" spans="1:33" ht="43.5" customHeight="1" x14ac:dyDescent="0.2">
      <c r="A98" s="3180"/>
      <c r="B98" s="3302" t="s">
        <v>44</v>
      </c>
      <c r="C98" s="3303" t="s">
        <v>329</v>
      </c>
      <c r="D98" s="3304" t="s">
        <v>262</v>
      </c>
      <c r="E98" s="3305" t="s">
        <v>47</v>
      </c>
      <c r="F98" s="3304" t="s">
        <v>190</v>
      </c>
      <c r="G98" s="3304" t="s">
        <v>96</v>
      </c>
      <c r="H98" s="3304" t="s">
        <v>393</v>
      </c>
      <c r="I98" s="3268">
        <v>1</v>
      </c>
      <c r="J98" s="3268">
        <v>1</v>
      </c>
      <c r="K98" s="3270">
        <v>2</v>
      </c>
      <c r="L98" s="3270">
        <v>2</v>
      </c>
      <c r="M98" s="3271" t="s">
        <v>1407</v>
      </c>
      <c r="N98" s="3405" t="s">
        <v>1405</v>
      </c>
      <c r="O98" s="3420">
        <f>AC98</f>
        <v>3.65</v>
      </c>
      <c r="P98" s="3419">
        <v>0</v>
      </c>
      <c r="Q98" s="3419">
        <v>0</v>
      </c>
      <c r="R98" s="3330">
        <v>0</v>
      </c>
      <c r="S98" s="3203">
        <f>+SUM(O98:Q99)</f>
        <v>3.65</v>
      </c>
      <c r="T98" s="3450" t="s">
        <v>1374</v>
      </c>
      <c r="U98" s="1293" t="s">
        <v>64</v>
      </c>
      <c r="V98" s="1278"/>
      <c r="W98" s="1620" t="s">
        <v>105</v>
      </c>
      <c r="X98" s="1294"/>
      <c r="Y98" s="1295"/>
      <c r="Z98" s="1296"/>
      <c r="AA98" s="1297"/>
      <c r="AB98" s="1297"/>
      <c r="AC98" s="1334">
        <f>AB99</f>
        <v>3.65</v>
      </c>
      <c r="AD98" s="1265"/>
      <c r="AE98" s="1301"/>
      <c r="AF98" s="1301"/>
      <c r="AG98" s="3451" t="s">
        <v>1442</v>
      </c>
    </row>
    <row r="99" spans="1:33" ht="43.5" customHeight="1" x14ac:dyDescent="0.2">
      <c r="A99" s="3180"/>
      <c r="B99" s="3317"/>
      <c r="C99" s="3218"/>
      <c r="D99" s="3218"/>
      <c r="E99" s="3320"/>
      <c r="F99" s="3218"/>
      <c r="G99" s="3218"/>
      <c r="H99" s="3218"/>
      <c r="I99" s="3214"/>
      <c r="J99" s="3214"/>
      <c r="K99" s="3214"/>
      <c r="L99" s="3214"/>
      <c r="M99" s="3218"/>
      <c r="N99" s="3218"/>
      <c r="O99" s="3232"/>
      <c r="P99" s="3235"/>
      <c r="Q99" s="3235"/>
      <c r="R99" s="3235"/>
      <c r="S99" s="3235"/>
      <c r="T99" s="3229"/>
      <c r="U99" s="1288"/>
      <c r="V99" s="1298" t="s">
        <v>47</v>
      </c>
      <c r="W99" s="1622" t="s">
        <v>348</v>
      </c>
      <c r="X99" s="1247">
        <v>1</v>
      </c>
      <c r="Y99" s="1248" t="s">
        <v>330</v>
      </c>
      <c r="Z99" s="1249">
        <v>3.65</v>
      </c>
      <c r="AA99" s="1250">
        <f>+X99*Z99</f>
        <v>3.65</v>
      </c>
      <c r="AB99" s="1250">
        <f>+AA99</f>
        <v>3.65</v>
      </c>
      <c r="AC99" s="1290"/>
      <c r="AD99" s="1265"/>
      <c r="AE99" s="1301" t="s">
        <v>52</v>
      </c>
      <c r="AF99" s="1301"/>
      <c r="AG99" s="3307"/>
    </row>
    <row r="100" spans="1:33" ht="18" customHeight="1" x14ac:dyDescent="0.2">
      <c r="A100" s="3180"/>
      <c r="B100" s="3302" t="s">
        <v>44</v>
      </c>
      <c r="C100" s="3303" t="s">
        <v>329</v>
      </c>
      <c r="D100" s="3304" t="s">
        <v>87</v>
      </c>
      <c r="E100" s="3305" t="s">
        <v>47</v>
      </c>
      <c r="F100" s="3304" t="s">
        <v>394</v>
      </c>
      <c r="G100" s="3304" t="s">
        <v>136</v>
      </c>
      <c r="H100" s="3304" t="s">
        <v>395</v>
      </c>
      <c r="I100" s="3268">
        <v>4</v>
      </c>
      <c r="J100" s="3268">
        <v>4</v>
      </c>
      <c r="K100" s="3270">
        <v>24</v>
      </c>
      <c r="L100" s="3270">
        <v>24</v>
      </c>
      <c r="M100" s="3405" t="s">
        <v>1406</v>
      </c>
      <c r="N100" s="3399" t="s">
        <v>193</v>
      </c>
      <c r="O100" s="3273">
        <f>+AC100</f>
        <v>93.542399999999986</v>
      </c>
      <c r="P100" s="3298">
        <v>0</v>
      </c>
      <c r="Q100" s="3298">
        <v>0</v>
      </c>
      <c r="R100" s="3298">
        <v>0</v>
      </c>
      <c r="S100" s="3202">
        <f>+SUM(O100:Q105)</f>
        <v>93.542399999999986</v>
      </c>
      <c r="T100" s="3263" t="s">
        <v>1375</v>
      </c>
      <c r="U100" s="1293" t="s">
        <v>64</v>
      </c>
      <c r="V100" s="1278"/>
      <c r="W100" s="1620" t="s">
        <v>105</v>
      </c>
      <c r="X100" s="1294"/>
      <c r="Y100" s="1295"/>
      <c r="Z100" s="1296"/>
      <c r="AA100" s="1297"/>
      <c r="AB100" s="1297"/>
      <c r="AC100" s="1334">
        <f>SUM(AB101:AB105)</f>
        <v>93.542399999999986</v>
      </c>
      <c r="AD100" s="1303"/>
      <c r="AE100" s="1284"/>
      <c r="AF100" s="1284"/>
      <c r="AG100" s="3265" t="s">
        <v>1441</v>
      </c>
    </row>
    <row r="101" spans="1:33" ht="18" customHeight="1" x14ac:dyDescent="0.2">
      <c r="A101" s="3180"/>
      <c r="B101" s="3276"/>
      <c r="C101" s="3217"/>
      <c r="D101" s="3217"/>
      <c r="E101" s="3280"/>
      <c r="F101" s="3217"/>
      <c r="G101" s="3217"/>
      <c r="H101" s="3217"/>
      <c r="I101" s="3213"/>
      <c r="J101" s="3213"/>
      <c r="K101" s="3213"/>
      <c r="L101" s="3213"/>
      <c r="M101" s="3217"/>
      <c r="N101" s="3220"/>
      <c r="O101" s="3231"/>
      <c r="P101" s="3234"/>
      <c r="Q101" s="3234"/>
      <c r="R101" s="3234"/>
      <c r="S101" s="3234"/>
      <c r="T101" s="3228"/>
      <c r="U101" s="1285"/>
      <c r="V101" s="1246" t="s">
        <v>47</v>
      </c>
      <c r="W101" s="1622" t="s">
        <v>359</v>
      </c>
      <c r="X101" s="1247">
        <v>3</v>
      </c>
      <c r="Y101" s="1248" t="s">
        <v>264</v>
      </c>
      <c r="Z101" s="1249">
        <v>1.65</v>
      </c>
      <c r="AA101" s="1250">
        <f t="shared" ref="AA101:AA105" si="20">+X101*Z101</f>
        <v>4.9499999999999993</v>
      </c>
      <c r="AB101" s="1250">
        <f t="shared" ref="AB101:AB105" si="21">+AA101*0.12+AA101</f>
        <v>5.5439999999999987</v>
      </c>
      <c r="AC101" s="1251"/>
      <c r="AD101" s="1252"/>
      <c r="AE101" s="1267" t="s">
        <v>52</v>
      </c>
      <c r="AF101" s="1267"/>
      <c r="AG101" s="3266"/>
    </row>
    <row r="102" spans="1:33" ht="18" customHeight="1" x14ac:dyDescent="0.2">
      <c r="A102" s="3180"/>
      <c r="B102" s="3276"/>
      <c r="C102" s="3217"/>
      <c r="D102" s="3217"/>
      <c r="E102" s="3280"/>
      <c r="F102" s="3217"/>
      <c r="G102" s="3217"/>
      <c r="H102" s="3217"/>
      <c r="I102" s="3213"/>
      <c r="J102" s="3213"/>
      <c r="K102" s="3213"/>
      <c r="L102" s="3213"/>
      <c r="M102" s="3217"/>
      <c r="N102" s="3220"/>
      <c r="O102" s="3231"/>
      <c r="P102" s="3234"/>
      <c r="Q102" s="3234"/>
      <c r="R102" s="3234"/>
      <c r="S102" s="3234"/>
      <c r="T102" s="3228"/>
      <c r="U102" s="1285"/>
      <c r="V102" s="1246" t="s">
        <v>47</v>
      </c>
      <c r="W102" s="1622" t="s">
        <v>933</v>
      </c>
      <c r="X102" s="1247">
        <v>90</v>
      </c>
      <c r="Y102" s="1248" t="s">
        <v>264</v>
      </c>
      <c r="Z102" s="1249">
        <v>0.71</v>
      </c>
      <c r="AA102" s="1250">
        <f t="shared" si="20"/>
        <v>63.9</v>
      </c>
      <c r="AB102" s="1250">
        <f t="shared" si="21"/>
        <v>71.567999999999998</v>
      </c>
      <c r="AC102" s="1251"/>
      <c r="AD102" s="1252"/>
      <c r="AE102" s="1267" t="s">
        <v>52</v>
      </c>
      <c r="AF102" s="1267"/>
      <c r="AG102" s="3266"/>
    </row>
    <row r="103" spans="1:33" ht="33.950000000000003" customHeight="1" x14ac:dyDescent="0.2">
      <c r="A103" s="3180"/>
      <c r="B103" s="3276"/>
      <c r="C103" s="3217"/>
      <c r="D103" s="3217"/>
      <c r="E103" s="3280"/>
      <c r="F103" s="3217"/>
      <c r="G103" s="3217"/>
      <c r="H103" s="3217"/>
      <c r="I103" s="3213"/>
      <c r="J103" s="3213"/>
      <c r="K103" s="3213"/>
      <c r="L103" s="3213"/>
      <c r="M103" s="3217"/>
      <c r="N103" s="3220"/>
      <c r="O103" s="3231"/>
      <c r="P103" s="3234"/>
      <c r="Q103" s="3234"/>
      <c r="R103" s="3234"/>
      <c r="S103" s="3234"/>
      <c r="T103" s="3228"/>
      <c r="U103" s="1285"/>
      <c r="V103" s="1246" t="s">
        <v>47</v>
      </c>
      <c r="W103" s="1622" t="s">
        <v>926</v>
      </c>
      <c r="X103" s="1247">
        <v>90</v>
      </c>
      <c r="Y103" s="1248" t="s">
        <v>264</v>
      </c>
      <c r="Z103" s="1249">
        <v>0.14000000000000001</v>
      </c>
      <c r="AA103" s="1250">
        <f t="shared" si="20"/>
        <v>12.600000000000001</v>
      </c>
      <c r="AB103" s="1250">
        <f t="shared" si="21"/>
        <v>14.112000000000002</v>
      </c>
      <c r="AC103" s="1251"/>
      <c r="AD103" s="1252"/>
      <c r="AE103" s="1267" t="s">
        <v>52</v>
      </c>
      <c r="AF103" s="1267"/>
      <c r="AG103" s="3266"/>
    </row>
    <row r="104" spans="1:33" ht="18" customHeight="1" x14ac:dyDescent="0.2">
      <c r="A104" s="3180"/>
      <c r="B104" s="3276"/>
      <c r="C104" s="3217"/>
      <c r="D104" s="3217"/>
      <c r="E104" s="3280"/>
      <c r="F104" s="3217"/>
      <c r="G104" s="3217"/>
      <c r="H104" s="3217"/>
      <c r="I104" s="3213"/>
      <c r="J104" s="3213"/>
      <c r="K104" s="3213"/>
      <c r="L104" s="3213"/>
      <c r="M104" s="3217"/>
      <c r="N104" s="3220"/>
      <c r="O104" s="3231"/>
      <c r="P104" s="3234"/>
      <c r="Q104" s="3234"/>
      <c r="R104" s="3234"/>
      <c r="S104" s="3234"/>
      <c r="T104" s="3228"/>
      <c r="U104" s="1285"/>
      <c r="V104" s="1246" t="s">
        <v>47</v>
      </c>
      <c r="W104" s="1622" t="s">
        <v>364</v>
      </c>
      <c r="X104" s="1247">
        <v>3</v>
      </c>
      <c r="Y104" s="1248" t="s">
        <v>331</v>
      </c>
      <c r="Z104" s="1250">
        <v>0.21</v>
      </c>
      <c r="AA104" s="1250">
        <f t="shared" si="20"/>
        <v>0.63</v>
      </c>
      <c r="AB104" s="1250">
        <f t="shared" si="21"/>
        <v>0.7056</v>
      </c>
      <c r="AC104" s="1251"/>
      <c r="AD104" s="1252"/>
      <c r="AE104" s="1267" t="s">
        <v>52</v>
      </c>
      <c r="AF104" s="1267"/>
      <c r="AG104" s="3266"/>
    </row>
    <row r="105" spans="1:33" ht="18" customHeight="1" thickBot="1" x14ac:dyDescent="0.25">
      <c r="A105" s="3180"/>
      <c r="B105" s="3277"/>
      <c r="C105" s="3272"/>
      <c r="D105" s="3272"/>
      <c r="E105" s="3281"/>
      <c r="F105" s="3272"/>
      <c r="G105" s="3272"/>
      <c r="H105" s="3272"/>
      <c r="I105" s="3269"/>
      <c r="J105" s="3269"/>
      <c r="K105" s="3269"/>
      <c r="L105" s="3269"/>
      <c r="M105" s="3272"/>
      <c r="N105" s="3400"/>
      <c r="O105" s="3232"/>
      <c r="P105" s="3235"/>
      <c r="Q105" s="3235"/>
      <c r="R105" s="3235"/>
      <c r="S105" s="3235"/>
      <c r="T105" s="3264"/>
      <c r="U105" s="1346"/>
      <c r="V105" s="1347" t="s">
        <v>47</v>
      </c>
      <c r="W105" s="1651" t="s">
        <v>335</v>
      </c>
      <c r="X105" s="1348">
        <v>6</v>
      </c>
      <c r="Y105" s="1349" t="s">
        <v>264</v>
      </c>
      <c r="Z105" s="1350">
        <v>0.24</v>
      </c>
      <c r="AA105" s="1351">
        <f t="shared" si="20"/>
        <v>1.44</v>
      </c>
      <c r="AB105" s="1351">
        <f t="shared" si="21"/>
        <v>1.6128</v>
      </c>
      <c r="AC105" s="1352"/>
      <c r="AD105" s="1353"/>
      <c r="AE105" s="1354" t="s">
        <v>52</v>
      </c>
      <c r="AF105" s="1354"/>
      <c r="AG105" s="3267"/>
    </row>
    <row r="106" spans="1:33" ht="22.5" customHeight="1" thickBot="1" x14ac:dyDescent="0.25">
      <c r="A106" s="3195"/>
      <c r="B106" s="3223" t="s">
        <v>137</v>
      </c>
      <c r="C106" s="3224"/>
      <c r="D106" s="3224"/>
      <c r="E106" s="3224"/>
      <c r="F106" s="3224"/>
      <c r="G106" s="3224"/>
      <c r="H106" s="3224"/>
      <c r="I106" s="3224"/>
      <c r="J106" s="3224"/>
      <c r="K106" s="3224"/>
      <c r="L106" s="3224"/>
      <c r="M106" s="3224"/>
      <c r="N106" s="1590" t="s">
        <v>138</v>
      </c>
      <c r="O106" s="1681">
        <f t="shared" ref="O106:S106" si="22">SUM(O74:O105)</f>
        <v>282.27639999999997</v>
      </c>
      <c r="P106" s="1681">
        <f t="shared" si="22"/>
        <v>0</v>
      </c>
      <c r="Q106" s="1681">
        <f t="shared" si="22"/>
        <v>0</v>
      </c>
      <c r="R106" s="1681">
        <f t="shared" si="22"/>
        <v>0</v>
      </c>
      <c r="S106" s="1681">
        <f t="shared" si="22"/>
        <v>282.27639999999997</v>
      </c>
      <c r="T106" s="1606"/>
      <c r="U106" s="3251" t="s">
        <v>139</v>
      </c>
      <c r="V106" s="3224"/>
      <c r="W106" s="3224"/>
      <c r="X106" s="3224"/>
      <c r="Y106" s="3224"/>
      <c r="Z106" s="3224"/>
      <c r="AA106" s="3224"/>
      <c r="AB106" s="1589" t="s">
        <v>138</v>
      </c>
      <c r="AC106" s="1676">
        <f>SUM(AC74:AC105)</f>
        <v>282.27639999999997</v>
      </c>
      <c r="AD106" s="3252"/>
      <c r="AE106" s="3253"/>
      <c r="AF106" s="3253"/>
      <c r="AG106" s="3254"/>
    </row>
    <row r="107" spans="1:33" ht="30" customHeight="1" x14ac:dyDescent="0.2">
      <c r="A107" s="3200" t="s">
        <v>396</v>
      </c>
      <c r="B107" s="3275" t="s">
        <v>44</v>
      </c>
      <c r="C107" s="3278" t="s">
        <v>45</v>
      </c>
      <c r="D107" s="3290" t="s">
        <v>87</v>
      </c>
      <c r="E107" s="3449" t="s">
        <v>47</v>
      </c>
      <c r="F107" s="3271" t="s">
        <v>397</v>
      </c>
      <c r="G107" s="3271" t="s">
        <v>195</v>
      </c>
      <c r="H107" s="3448" t="s">
        <v>398</v>
      </c>
      <c r="I107" s="3268">
        <v>12</v>
      </c>
      <c r="J107" s="3268">
        <v>12</v>
      </c>
      <c r="K107" s="3270">
        <v>24</v>
      </c>
      <c r="L107" s="3270">
        <v>24</v>
      </c>
      <c r="M107" s="3271" t="s">
        <v>399</v>
      </c>
      <c r="N107" s="3405" t="s">
        <v>400</v>
      </c>
      <c r="O107" s="3230">
        <f>+AC107</f>
        <v>24.516799999999993</v>
      </c>
      <c r="P107" s="3260">
        <v>0</v>
      </c>
      <c r="Q107" s="3260">
        <v>0</v>
      </c>
      <c r="R107" s="3260">
        <v>0</v>
      </c>
      <c r="S107" s="3202">
        <f>+SUM(O107:Q110)</f>
        <v>24.516799999999993</v>
      </c>
      <c r="T107" s="3263" t="s">
        <v>408</v>
      </c>
      <c r="U107" s="1293" t="s">
        <v>64</v>
      </c>
      <c r="V107" s="1246"/>
      <c r="W107" s="1620" t="s">
        <v>105</v>
      </c>
      <c r="X107" s="1294"/>
      <c r="Y107" s="1295"/>
      <c r="Z107" s="1296"/>
      <c r="AA107" s="1297"/>
      <c r="AB107" s="1297"/>
      <c r="AC107" s="1264">
        <f>SUM(AB108:AB110)</f>
        <v>24.516799999999993</v>
      </c>
      <c r="AD107" s="1265"/>
      <c r="AE107" s="1279"/>
      <c r="AF107" s="1279"/>
      <c r="AG107" s="3265" t="s">
        <v>1376</v>
      </c>
    </row>
    <row r="108" spans="1:33" ht="30" customHeight="1" x14ac:dyDescent="0.2">
      <c r="A108" s="3198"/>
      <c r="B108" s="3276"/>
      <c r="C108" s="3217"/>
      <c r="D108" s="3217"/>
      <c r="E108" s="3280"/>
      <c r="F108" s="3217"/>
      <c r="G108" s="3217"/>
      <c r="H108" s="3217"/>
      <c r="I108" s="3213"/>
      <c r="J108" s="3213"/>
      <c r="K108" s="3213"/>
      <c r="L108" s="3213"/>
      <c r="M108" s="3217"/>
      <c r="N108" s="3217"/>
      <c r="O108" s="3231"/>
      <c r="P108" s="3234"/>
      <c r="Q108" s="3234"/>
      <c r="R108" s="3234"/>
      <c r="S108" s="3234"/>
      <c r="T108" s="3228"/>
      <c r="U108" s="1285"/>
      <c r="V108" s="1246" t="s">
        <v>47</v>
      </c>
      <c r="W108" s="1622" t="s">
        <v>358</v>
      </c>
      <c r="X108" s="1247">
        <v>1</v>
      </c>
      <c r="Y108" s="1248" t="s">
        <v>331</v>
      </c>
      <c r="Z108" s="1249">
        <v>1.8</v>
      </c>
      <c r="AA108" s="1299">
        <f t="shared" ref="AA108:AA110" si="23">+X108*Z108</f>
        <v>1.8</v>
      </c>
      <c r="AB108" s="1263">
        <f t="shared" ref="AB108:AB110" si="24">+AA108*0.12+AA108</f>
        <v>2.016</v>
      </c>
      <c r="AC108" s="1264"/>
      <c r="AD108" s="1252"/>
      <c r="AE108" s="1267" t="s">
        <v>52</v>
      </c>
      <c r="AF108" s="1267"/>
      <c r="AG108" s="3266"/>
    </row>
    <row r="109" spans="1:33" ht="30" customHeight="1" x14ac:dyDescent="0.2">
      <c r="A109" s="3198"/>
      <c r="B109" s="3276"/>
      <c r="C109" s="3217"/>
      <c r="D109" s="3217"/>
      <c r="E109" s="3280"/>
      <c r="F109" s="3217"/>
      <c r="G109" s="3217"/>
      <c r="H109" s="3217"/>
      <c r="I109" s="3213"/>
      <c r="J109" s="3213"/>
      <c r="K109" s="3213"/>
      <c r="L109" s="3213"/>
      <c r="M109" s="3217"/>
      <c r="N109" s="3217"/>
      <c r="O109" s="3231"/>
      <c r="P109" s="3234"/>
      <c r="Q109" s="3234"/>
      <c r="R109" s="3234"/>
      <c r="S109" s="3234"/>
      <c r="T109" s="3228"/>
      <c r="U109" s="1285"/>
      <c r="V109" s="1246" t="s">
        <v>47</v>
      </c>
      <c r="W109" s="1622" t="s">
        <v>359</v>
      </c>
      <c r="X109" s="1247">
        <v>12</v>
      </c>
      <c r="Y109" s="1248" t="s">
        <v>264</v>
      </c>
      <c r="Z109" s="1249">
        <v>1.65</v>
      </c>
      <c r="AA109" s="1250">
        <f t="shared" si="23"/>
        <v>19.799999999999997</v>
      </c>
      <c r="AB109" s="1250">
        <f t="shared" si="24"/>
        <v>22.175999999999995</v>
      </c>
      <c r="AC109" s="1264"/>
      <c r="AD109" s="1252"/>
      <c r="AE109" s="1267" t="s">
        <v>52</v>
      </c>
      <c r="AF109" s="1267"/>
      <c r="AG109" s="3266"/>
    </row>
    <row r="110" spans="1:33" ht="30" customHeight="1" x14ac:dyDescent="0.2">
      <c r="A110" s="3198"/>
      <c r="B110" s="3317"/>
      <c r="C110" s="3218"/>
      <c r="D110" s="3218"/>
      <c r="E110" s="3320"/>
      <c r="F110" s="3218"/>
      <c r="G110" s="3218"/>
      <c r="H110" s="3217"/>
      <c r="I110" s="3214"/>
      <c r="J110" s="3214"/>
      <c r="K110" s="3214"/>
      <c r="L110" s="3214"/>
      <c r="M110" s="3218"/>
      <c r="N110" s="3218"/>
      <c r="O110" s="3289"/>
      <c r="P110" s="3235"/>
      <c r="Q110" s="3235"/>
      <c r="R110" s="3235"/>
      <c r="S110" s="3235"/>
      <c r="T110" s="3229"/>
      <c r="U110" s="1288"/>
      <c r="V110" s="1272" t="s">
        <v>47</v>
      </c>
      <c r="W110" s="1621" t="s">
        <v>360</v>
      </c>
      <c r="X110" s="1289">
        <v>1</v>
      </c>
      <c r="Y110" s="1280" t="s">
        <v>264</v>
      </c>
      <c r="Z110" s="1275">
        <v>0.28999999999999998</v>
      </c>
      <c r="AA110" s="1276">
        <f t="shared" si="23"/>
        <v>0.28999999999999998</v>
      </c>
      <c r="AB110" s="1276">
        <f t="shared" si="24"/>
        <v>0.32479999999999998</v>
      </c>
      <c r="AC110" s="1283"/>
      <c r="AD110" s="1355"/>
      <c r="AE110" s="1302" t="s">
        <v>52</v>
      </c>
      <c r="AF110" s="1302"/>
      <c r="AG110" s="3307"/>
    </row>
    <row r="111" spans="1:33" ht="27" customHeight="1" x14ac:dyDescent="0.2">
      <c r="A111" s="3198"/>
      <c r="B111" s="3275" t="s">
        <v>44</v>
      </c>
      <c r="C111" s="3278" t="s">
        <v>45</v>
      </c>
      <c r="D111" s="3410" t="s">
        <v>87</v>
      </c>
      <c r="E111" s="3447" t="s">
        <v>47</v>
      </c>
      <c r="F111" s="3271" t="s">
        <v>401</v>
      </c>
      <c r="G111" s="3271" t="s">
        <v>198</v>
      </c>
      <c r="H111" s="3271" t="s">
        <v>402</v>
      </c>
      <c r="I111" s="3268">
        <v>350</v>
      </c>
      <c r="J111" s="3268">
        <v>350</v>
      </c>
      <c r="K111" s="3270">
        <v>24</v>
      </c>
      <c r="L111" s="3270">
        <v>24</v>
      </c>
      <c r="M111" s="3271" t="s">
        <v>403</v>
      </c>
      <c r="N111" s="3405" t="s">
        <v>404</v>
      </c>
      <c r="O111" s="3273">
        <f>+AC111</f>
        <v>5.9136000000000006</v>
      </c>
      <c r="P111" s="3260">
        <v>0</v>
      </c>
      <c r="Q111" s="3260">
        <v>0</v>
      </c>
      <c r="R111" s="3260">
        <v>0</v>
      </c>
      <c r="S111" s="3202">
        <f>+SUM(O111:Q114)</f>
        <v>5.9136000000000006</v>
      </c>
      <c r="T111" s="3263" t="s">
        <v>408</v>
      </c>
      <c r="U111" s="1293" t="s">
        <v>64</v>
      </c>
      <c r="V111" s="1278"/>
      <c r="W111" s="1620" t="s">
        <v>105</v>
      </c>
      <c r="X111" s="1260"/>
      <c r="Y111" s="1261"/>
      <c r="Z111" s="1266"/>
      <c r="AA111" s="1263"/>
      <c r="AB111" s="1263"/>
      <c r="AC111" s="1264">
        <f>SUM(AB112:AB114)</f>
        <v>5.9136000000000006</v>
      </c>
      <c r="AD111" s="1303"/>
      <c r="AE111" s="1284"/>
      <c r="AF111" s="1284"/>
      <c r="AG111" s="3265" t="s">
        <v>1376</v>
      </c>
    </row>
    <row r="112" spans="1:33" ht="27" customHeight="1" x14ac:dyDescent="0.2">
      <c r="A112" s="3198"/>
      <c r="B112" s="3276"/>
      <c r="C112" s="3217"/>
      <c r="D112" s="3217"/>
      <c r="E112" s="3280"/>
      <c r="F112" s="3217"/>
      <c r="G112" s="3217"/>
      <c r="H112" s="3217"/>
      <c r="I112" s="3213"/>
      <c r="J112" s="3213"/>
      <c r="K112" s="3213"/>
      <c r="L112" s="3213"/>
      <c r="M112" s="3217"/>
      <c r="N112" s="3217"/>
      <c r="O112" s="3231"/>
      <c r="P112" s="3234"/>
      <c r="Q112" s="3234"/>
      <c r="R112" s="3234"/>
      <c r="S112" s="3234"/>
      <c r="T112" s="3228"/>
      <c r="U112" s="1285"/>
      <c r="V112" s="1246" t="s">
        <v>47</v>
      </c>
      <c r="W112" s="1622" t="s">
        <v>148</v>
      </c>
      <c r="X112" s="1247">
        <v>3</v>
      </c>
      <c r="Y112" s="1248" t="s">
        <v>264</v>
      </c>
      <c r="Z112" s="1249">
        <v>0.65</v>
      </c>
      <c r="AA112" s="1299">
        <f t="shared" ref="AA112:AA114" si="25">+X112*Z112</f>
        <v>1.9500000000000002</v>
      </c>
      <c r="AB112" s="1250">
        <f t="shared" ref="AB112:AB114" si="26">+AA112*0.12+AA112</f>
        <v>2.1840000000000002</v>
      </c>
      <c r="AC112" s="1251"/>
      <c r="AD112" s="1252"/>
      <c r="AE112" s="1267" t="s">
        <v>52</v>
      </c>
      <c r="AF112" s="1267"/>
      <c r="AG112" s="3266"/>
    </row>
    <row r="113" spans="1:33" ht="27" customHeight="1" x14ac:dyDescent="0.2">
      <c r="A113" s="3198"/>
      <c r="B113" s="3276"/>
      <c r="C113" s="3217"/>
      <c r="D113" s="3217"/>
      <c r="E113" s="3280"/>
      <c r="F113" s="3217"/>
      <c r="G113" s="3217"/>
      <c r="H113" s="3217"/>
      <c r="I113" s="3213"/>
      <c r="J113" s="3213"/>
      <c r="K113" s="3213"/>
      <c r="L113" s="3213"/>
      <c r="M113" s="3217"/>
      <c r="N113" s="3217"/>
      <c r="O113" s="3231"/>
      <c r="P113" s="3234"/>
      <c r="Q113" s="3234"/>
      <c r="R113" s="3234"/>
      <c r="S113" s="3234"/>
      <c r="T113" s="3228"/>
      <c r="U113" s="1285"/>
      <c r="V113" s="1246" t="s">
        <v>47</v>
      </c>
      <c r="W113" s="1622" t="s">
        <v>332</v>
      </c>
      <c r="X113" s="1247">
        <v>3</v>
      </c>
      <c r="Y113" s="1248" t="s">
        <v>264</v>
      </c>
      <c r="Z113" s="1249">
        <v>0.9</v>
      </c>
      <c r="AA113" s="1299">
        <f t="shared" si="25"/>
        <v>2.7</v>
      </c>
      <c r="AB113" s="1250">
        <f t="shared" si="26"/>
        <v>3.024</v>
      </c>
      <c r="AC113" s="1251"/>
      <c r="AD113" s="1252"/>
      <c r="AE113" s="1267" t="s">
        <v>52</v>
      </c>
      <c r="AF113" s="1248"/>
      <c r="AG113" s="3266"/>
    </row>
    <row r="114" spans="1:33" ht="27" customHeight="1" x14ac:dyDescent="0.2">
      <c r="A114" s="3198"/>
      <c r="B114" s="3317"/>
      <c r="C114" s="3218"/>
      <c r="D114" s="3218"/>
      <c r="E114" s="3320"/>
      <c r="F114" s="3218"/>
      <c r="G114" s="3218"/>
      <c r="H114" s="3218"/>
      <c r="I114" s="3214"/>
      <c r="J114" s="3214"/>
      <c r="K114" s="3214"/>
      <c r="L114" s="3214"/>
      <c r="M114" s="3218"/>
      <c r="N114" s="3218"/>
      <c r="O114" s="3232"/>
      <c r="P114" s="3235"/>
      <c r="Q114" s="3235"/>
      <c r="R114" s="3235"/>
      <c r="S114" s="3235"/>
      <c r="T114" s="3229"/>
      <c r="U114" s="1288"/>
      <c r="V114" s="1272" t="s">
        <v>47</v>
      </c>
      <c r="W114" s="1621" t="s">
        <v>364</v>
      </c>
      <c r="X114" s="1289">
        <v>3</v>
      </c>
      <c r="Y114" s="1280" t="s">
        <v>331</v>
      </c>
      <c r="Z114" s="1276">
        <v>0.21</v>
      </c>
      <c r="AA114" s="1276">
        <f t="shared" si="25"/>
        <v>0.63</v>
      </c>
      <c r="AB114" s="1276">
        <f t="shared" si="26"/>
        <v>0.7056</v>
      </c>
      <c r="AC114" s="1290"/>
      <c r="AD114" s="1291"/>
      <c r="AE114" s="1306" t="s">
        <v>52</v>
      </c>
      <c r="AF114" s="1306"/>
      <c r="AG114" s="3307"/>
    </row>
    <row r="115" spans="1:33" ht="32.25" customHeight="1" x14ac:dyDescent="0.2">
      <c r="A115" s="3198"/>
      <c r="B115" s="3275" t="s">
        <v>44</v>
      </c>
      <c r="C115" s="3278" t="s">
        <v>45</v>
      </c>
      <c r="D115" s="3410" t="s">
        <v>87</v>
      </c>
      <c r="E115" s="3447" t="s">
        <v>47</v>
      </c>
      <c r="F115" s="3271" t="s">
        <v>405</v>
      </c>
      <c r="G115" s="3271" t="s">
        <v>201</v>
      </c>
      <c r="H115" s="3448" t="s">
        <v>406</v>
      </c>
      <c r="I115" s="3268">
        <v>4</v>
      </c>
      <c r="J115" s="3268">
        <v>3</v>
      </c>
      <c r="K115" s="3270">
        <v>24</v>
      </c>
      <c r="L115" s="3270">
        <v>24</v>
      </c>
      <c r="M115" s="3271" t="s">
        <v>938</v>
      </c>
      <c r="N115" s="3271" t="s">
        <v>407</v>
      </c>
      <c r="O115" s="3273">
        <f>AC115</f>
        <v>15.411199999999999</v>
      </c>
      <c r="P115" s="3260">
        <v>0</v>
      </c>
      <c r="Q115" s="3260">
        <v>0</v>
      </c>
      <c r="R115" s="3260">
        <v>0</v>
      </c>
      <c r="S115" s="3202">
        <f>+SUM(O115:Q116)</f>
        <v>15.411199999999999</v>
      </c>
      <c r="T115" s="3263" t="s">
        <v>408</v>
      </c>
      <c r="U115" s="1293" t="s">
        <v>64</v>
      </c>
      <c r="V115" s="1278"/>
      <c r="W115" s="1620" t="s">
        <v>105</v>
      </c>
      <c r="X115" s="1294"/>
      <c r="Y115" s="1295"/>
      <c r="Z115" s="1296"/>
      <c r="AA115" s="1297"/>
      <c r="AB115" s="1297"/>
      <c r="AC115" s="1334">
        <f>AB116</f>
        <v>15.411199999999999</v>
      </c>
      <c r="AD115" s="1303"/>
      <c r="AE115" s="1284"/>
      <c r="AF115" s="1284"/>
      <c r="AG115" s="3265" t="s">
        <v>1376</v>
      </c>
    </row>
    <row r="116" spans="1:33" ht="32.25" customHeight="1" x14ac:dyDescent="0.2">
      <c r="A116" s="3198"/>
      <c r="B116" s="3317"/>
      <c r="C116" s="3218"/>
      <c r="D116" s="3218"/>
      <c r="E116" s="3320"/>
      <c r="F116" s="3218"/>
      <c r="G116" s="3218"/>
      <c r="H116" s="3218"/>
      <c r="I116" s="3214"/>
      <c r="J116" s="3214"/>
      <c r="K116" s="3214"/>
      <c r="L116" s="3214"/>
      <c r="M116" s="3218"/>
      <c r="N116" s="3218"/>
      <c r="O116" s="3232"/>
      <c r="P116" s="3235"/>
      <c r="Q116" s="3235"/>
      <c r="R116" s="3235"/>
      <c r="S116" s="3235"/>
      <c r="T116" s="3229"/>
      <c r="U116" s="1288"/>
      <c r="V116" s="1272" t="s">
        <v>47</v>
      </c>
      <c r="W116" s="1621" t="s">
        <v>1433</v>
      </c>
      <c r="X116" s="1289">
        <v>1</v>
      </c>
      <c r="Y116" s="1280" t="s">
        <v>264</v>
      </c>
      <c r="Z116" s="1275">
        <v>13.76</v>
      </c>
      <c r="AA116" s="1276">
        <f>+X116*Z116</f>
        <v>13.76</v>
      </c>
      <c r="AB116" s="1276">
        <f>+AA116*0.12+AA116</f>
        <v>15.411199999999999</v>
      </c>
      <c r="AC116" s="1290"/>
      <c r="AD116" s="1356"/>
      <c r="AE116" s="1267" t="s">
        <v>52</v>
      </c>
      <c r="AF116" s="1267"/>
      <c r="AG116" s="3307"/>
    </row>
    <row r="117" spans="1:33" ht="31.5" customHeight="1" x14ac:dyDescent="0.2">
      <c r="A117" s="3198"/>
      <c r="B117" s="3275" t="s">
        <v>44</v>
      </c>
      <c r="C117" s="3278" t="s">
        <v>45</v>
      </c>
      <c r="D117" s="3410" t="s">
        <v>87</v>
      </c>
      <c r="E117" s="3447" t="s">
        <v>47</v>
      </c>
      <c r="F117" s="3271" t="s">
        <v>409</v>
      </c>
      <c r="G117" s="3271" t="s">
        <v>410</v>
      </c>
      <c r="H117" s="3271" t="s">
        <v>411</v>
      </c>
      <c r="I117" s="3268">
        <v>100</v>
      </c>
      <c r="J117" s="3268">
        <v>200</v>
      </c>
      <c r="K117" s="3270">
        <v>24</v>
      </c>
      <c r="L117" s="3270">
        <v>24</v>
      </c>
      <c r="M117" s="3405" t="s">
        <v>412</v>
      </c>
      <c r="N117" s="3405" t="s">
        <v>1408</v>
      </c>
      <c r="O117" s="3273">
        <f>+AC117</f>
        <v>12.548</v>
      </c>
      <c r="P117" s="3260">
        <v>0</v>
      </c>
      <c r="Q117" s="3260">
        <v>0</v>
      </c>
      <c r="R117" s="3260">
        <v>0</v>
      </c>
      <c r="S117" s="3202">
        <f>+SUM(O117:Q119)</f>
        <v>12.548</v>
      </c>
      <c r="T117" s="3263" t="s">
        <v>413</v>
      </c>
      <c r="U117" s="1293" t="s">
        <v>64</v>
      </c>
      <c r="V117" s="1278"/>
      <c r="W117" s="1620" t="s">
        <v>105</v>
      </c>
      <c r="X117" s="1294"/>
      <c r="Y117" s="1295"/>
      <c r="Z117" s="1296"/>
      <c r="AA117" s="1297"/>
      <c r="AB117" s="1297"/>
      <c r="AC117" s="1264">
        <f>SUM(AB118:AB119)</f>
        <v>12.548</v>
      </c>
      <c r="AD117" s="1265"/>
      <c r="AE117" s="1284"/>
      <c r="AF117" s="1284"/>
      <c r="AG117" s="3265" t="s">
        <v>1376</v>
      </c>
    </row>
    <row r="118" spans="1:33" ht="31.5" customHeight="1" x14ac:dyDescent="0.2">
      <c r="A118" s="3198"/>
      <c r="B118" s="3276"/>
      <c r="C118" s="3217"/>
      <c r="D118" s="3217"/>
      <c r="E118" s="3280"/>
      <c r="F118" s="3217"/>
      <c r="G118" s="3217"/>
      <c r="H118" s="3217"/>
      <c r="I118" s="3213"/>
      <c r="J118" s="3213"/>
      <c r="K118" s="3213"/>
      <c r="L118" s="3213"/>
      <c r="M118" s="3217"/>
      <c r="N118" s="3217"/>
      <c r="O118" s="3231"/>
      <c r="P118" s="3234"/>
      <c r="Q118" s="3234"/>
      <c r="R118" s="3234"/>
      <c r="S118" s="3234"/>
      <c r="T118" s="3228"/>
      <c r="U118" s="1285"/>
      <c r="V118" s="1246" t="s">
        <v>47</v>
      </c>
      <c r="W118" s="1622" t="s">
        <v>348</v>
      </c>
      <c r="X118" s="1247">
        <v>2</v>
      </c>
      <c r="Y118" s="1248" t="s">
        <v>330</v>
      </c>
      <c r="Z118" s="1249">
        <v>3.25</v>
      </c>
      <c r="AA118" s="1299">
        <f t="shared" ref="AA118:AA119" si="27">+X118*Z118</f>
        <v>6.5</v>
      </c>
      <c r="AB118" s="1263">
        <f>+AA118</f>
        <v>6.5</v>
      </c>
      <c r="AC118" s="1251"/>
      <c r="AD118" s="1252"/>
      <c r="AE118" s="1267" t="s">
        <v>52</v>
      </c>
      <c r="AF118" s="1267"/>
      <c r="AG118" s="3266"/>
    </row>
    <row r="119" spans="1:33" ht="31.5" customHeight="1" x14ac:dyDescent="0.2">
      <c r="A119" s="3198"/>
      <c r="B119" s="3317"/>
      <c r="C119" s="3218"/>
      <c r="D119" s="3218"/>
      <c r="E119" s="3320"/>
      <c r="F119" s="3218"/>
      <c r="G119" s="3218"/>
      <c r="H119" s="3218"/>
      <c r="I119" s="3214"/>
      <c r="J119" s="3214"/>
      <c r="K119" s="3214"/>
      <c r="L119" s="3214"/>
      <c r="M119" s="3218"/>
      <c r="N119" s="3218"/>
      <c r="O119" s="3232"/>
      <c r="P119" s="3235"/>
      <c r="Q119" s="3235"/>
      <c r="R119" s="3235"/>
      <c r="S119" s="3235"/>
      <c r="T119" s="3229"/>
      <c r="U119" s="1288"/>
      <c r="V119" s="1272" t="s">
        <v>47</v>
      </c>
      <c r="W119" s="1621" t="s">
        <v>379</v>
      </c>
      <c r="X119" s="1289">
        <v>1</v>
      </c>
      <c r="Y119" s="1280" t="s">
        <v>331</v>
      </c>
      <c r="Z119" s="1282">
        <v>5.4</v>
      </c>
      <c r="AA119" s="1276">
        <f t="shared" si="27"/>
        <v>5.4</v>
      </c>
      <c r="AB119" s="1276">
        <f>+AA119*0.12+AA119</f>
        <v>6.048</v>
      </c>
      <c r="AC119" s="1290"/>
      <c r="AD119" s="1291"/>
      <c r="AE119" s="1306" t="s">
        <v>52</v>
      </c>
      <c r="AF119" s="1306"/>
      <c r="AG119" s="3307"/>
    </row>
    <row r="120" spans="1:33" ht="34.5" customHeight="1" x14ac:dyDescent="0.2">
      <c r="A120" s="3198"/>
      <c r="B120" s="3275" t="s">
        <v>44</v>
      </c>
      <c r="C120" s="3278" t="s">
        <v>45</v>
      </c>
      <c r="D120" s="3410" t="s">
        <v>87</v>
      </c>
      <c r="E120" s="3447" t="s">
        <v>47</v>
      </c>
      <c r="F120" s="3271" t="s">
        <v>414</v>
      </c>
      <c r="G120" s="3271" t="s">
        <v>204</v>
      </c>
      <c r="H120" s="3271" t="s">
        <v>415</v>
      </c>
      <c r="I120" s="3268">
        <v>250</v>
      </c>
      <c r="J120" s="3268">
        <v>250</v>
      </c>
      <c r="K120" s="3270">
        <v>24</v>
      </c>
      <c r="L120" s="3270">
        <v>24</v>
      </c>
      <c r="M120" s="3271" t="s">
        <v>416</v>
      </c>
      <c r="N120" s="3271" t="s">
        <v>206</v>
      </c>
      <c r="O120" s="3273">
        <f>AC120</f>
        <v>3.25</v>
      </c>
      <c r="P120" s="3260">
        <v>0</v>
      </c>
      <c r="Q120" s="3260">
        <v>0</v>
      </c>
      <c r="R120" s="3260">
        <v>0</v>
      </c>
      <c r="S120" s="3202">
        <f>+SUM(O120:Q121)</f>
        <v>3.25</v>
      </c>
      <c r="T120" s="3263" t="s">
        <v>408</v>
      </c>
      <c r="U120" s="1293" t="s">
        <v>64</v>
      </c>
      <c r="V120" s="1278"/>
      <c r="W120" s="1620" t="s">
        <v>105</v>
      </c>
      <c r="X120" s="1294"/>
      <c r="Y120" s="1295"/>
      <c r="Z120" s="1296"/>
      <c r="AA120" s="1297"/>
      <c r="AB120" s="1297"/>
      <c r="AC120" s="1264">
        <f>SUM(AB121)</f>
        <v>3.25</v>
      </c>
      <c r="AD120" s="1303"/>
      <c r="AE120" s="1284"/>
      <c r="AF120" s="1284"/>
      <c r="AG120" s="3265" t="s">
        <v>1376</v>
      </c>
    </row>
    <row r="121" spans="1:33" ht="34.5" customHeight="1" x14ac:dyDescent="0.2">
      <c r="A121" s="3198"/>
      <c r="B121" s="3317"/>
      <c r="C121" s="3218"/>
      <c r="D121" s="3218"/>
      <c r="E121" s="3320"/>
      <c r="F121" s="3218"/>
      <c r="G121" s="3218"/>
      <c r="H121" s="3218"/>
      <c r="I121" s="3214"/>
      <c r="J121" s="3214"/>
      <c r="K121" s="3214"/>
      <c r="L121" s="3214"/>
      <c r="M121" s="3218"/>
      <c r="N121" s="3218"/>
      <c r="O121" s="3232"/>
      <c r="P121" s="3235"/>
      <c r="Q121" s="3235"/>
      <c r="R121" s="3235"/>
      <c r="S121" s="3235"/>
      <c r="T121" s="3229"/>
      <c r="U121" s="1285"/>
      <c r="V121" s="1246" t="s">
        <v>47</v>
      </c>
      <c r="W121" s="1622" t="s">
        <v>348</v>
      </c>
      <c r="X121" s="1247">
        <v>1</v>
      </c>
      <c r="Y121" s="1248" t="s">
        <v>330</v>
      </c>
      <c r="Z121" s="1249">
        <v>3.25</v>
      </c>
      <c r="AA121" s="1299">
        <f>+X121*Z121</f>
        <v>3.25</v>
      </c>
      <c r="AB121" s="1263">
        <f>+AA121</f>
        <v>3.25</v>
      </c>
      <c r="AC121" s="1300"/>
      <c r="AD121" s="1252"/>
      <c r="AE121" s="1267" t="s">
        <v>52</v>
      </c>
      <c r="AF121" s="1267"/>
      <c r="AG121" s="3307"/>
    </row>
    <row r="122" spans="1:33" ht="27.75" customHeight="1" x14ac:dyDescent="0.2">
      <c r="A122" s="3198"/>
      <c r="B122" s="3275" t="s">
        <v>44</v>
      </c>
      <c r="C122" s="3278" t="s">
        <v>329</v>
      </c>
      <c r="D122" s="3271" t="s">
        <v>262</v>
      </c>
      <c r="E122" s="3279" t="s">
        <v>47</v>
      </c>
      <c r="F122" s="3271" t="s">
        <v>208</v>
      </c>
      <c r="G122" s="3271" t="s">
        <v>96</v>
      </c>
      <c r="H122" s="3271" t="s">
        <v>417</v>
      </c>
      <c r="I122" s="3268">
        <v>1</v>
      </c>
      <c r="J122" s="3268">
        <v>1</v>
      </c>
      <c r="K122" s="3270">
        <v>2</v>
      </c>
      <c r="L122" s="3270">
        <v>2</v>
      </c>
      <c r="M122" s="3405" t="s">
        <v>1409</v>
      </c>
      <c r="N122" s="3271" t="s">
        <v>366</v>
      </c>
      <c r="O122" s="3273">
        <f>+AC122</f>
        <v>4.5920000000000005</v>
      </c>
      <c r="P122" s="3260">
        <v>0</v>
      </c>
      <c r="Q122" s="3260">
        <v>0</v>
      </c>
      <c r="R122" s="3260">
        <v>0</v>
      </c>
      <c r="S122" s="3202">
        <f>+SUM(O122:Q124)</f>
        <v>4.5920000000000005</v>
      </c>
      <c r="T122" s="3263" t="s">
        <v>408</v>
      </c>
      <c r="U122" s="1293" t="s">
        <v>64</v>
      </c>
      <c r="V122" s="1611"/>
      <c r="W122" s="1620" t="s">
        <v>105</v>
      </c>
      <c r="X122" s="1294"/>
      <c r="Y122" s="1295"/>
      <c r="Z122" s="1296"/>
      <c r="AA122" s="1297"/>
      <c r="AB122" s="1297"/>
      <c r="AC122" s="1264">
        <f>SUM(AB123:AB124)</f>
        <v>4.5920000000000005</v>
      </c>
      <c r="AD122" s="1303"/>
      <c r="AE122" s="1284"/>
      <c r="AF122" s="1284"/>
      <c r="AG122" s="3265" t="s">
        <v>1376</v>
      </c>
    </row>
    <row r="123" spans="1:33" ht="27.75" customHeight="1" x14ac:dyDescent="0.2">
      <c r="A123" s="3198"/>
      <c r="B123" s="3276"/>
      <c r="C123" s="3217"/>
      <c r="D123" s="3217"/>
      <c r="E123" s="3280"/>
      <c r="F123" s="3217"/>
      <c r="G123" s="3217"/>
      <c r="H123" s="3217"/>
      <c r="I123" s="3213"/>
      <c r="J123" s="3213"/>
      <c r="K123" s="3213"/>
      <c r="L123" s="3213"/>
      <c r="M123" s="3217"/>
      <c r="N123" s="3217"/>
      <c r="O123" s="3231"/>
      <c r="P123" s="3234"/>
      <c r="Q123" s="3234"/>
      <c r="R123" s="3234"/>
      <c r="S123" s="3234"/>
      <c r="T123" s="3228"/>
      <c r="U123" s="1285"/>
      <c r="V123" s="1246" t="s">
        <v>47</v>
      </c>
      <c r="W123" s="1622" t="s">
        <v>335</v>
      </c>
      <c r="X123" s="1247">
        <v>12</v>
      </c>
      <c r="Y123" s="1248" t="s">
        <v>264</v>
      </c>
      <c r="Z123" s="1249">
        <v>0.24</v>
      </c>
      <c r="AA123" s="1299">
        <f t="shared" ref="AA123:AA124" si="28">+X123*Z123</f>
        <v>2.88</v>
      </c>
      <c r="AB123" s="1263">
        <f t="shared" ref="AB123:AB124" si="29">+AA123*0.12+AA123</f>
        <v>3.2256</v>
      </c>
      <c r="AC123" s="1251"/>
      <c r="AD123" s="1252"/>
      <c r="AE123" s="1267" t="s">
        <v>52</v>
      </c>
      <c r="AF123" s="1267"/>
      <c r="AG123" s="3266"/>
    </row>
    <row r="124" spans="1:33" ht="27.75" customHeight="1" x14ac:dyDescent="0.2">
      <c r="A124" s="3198"/>
      <c r="B124" s="3317"/>
      <c r="C124" s="3218"/>
      <c r="D124" s="3218"/>
      <c r="E124" s="3320"/>
      <c r="F124" s="3218"/>
      <c r="G124" s="3218"/>
      <c r="H124" s="3218"/>
      <c r="I124" s="3214"/>
      <c r="J124" s="3214"/>
      <c r="K124" s="3214"/>
      <c r="L124" s="3214"/>
      <c r="M124" s="3218"/>
      <c r="N124" s="3218"/>
      <c r="O124" s="3232"/>
      <c r="P124" s="3235"/>
      <c r="Q124" s="3235"/>
      <c r="R124" s="3235"/>
      <c r="S124" s="3235"/>
      <c r="T124" s="3229"/>
      <c r="U124" s="1288"/>
      <c r="V124" s="1246" t="s">
        <v>47</v>
      </c>
      <c r="W124" s="1623" t="s">
        <v>361</v>
      </c>
      <c r="X124" s="1247">
        <v>1</v>
      </c>
      <c r="Y124" s="1248" t="s">
        <v>346</v>
      </c>
      <c r="Z124" s="1275">
        <v>1.22</v>
      </c>
      <c r="AA124" s="1276">
        <f t="shared" si="28"/>
        <v>1.22</v>
      </c>
      <c r="AB124" s="1276">
        <f t="shared" si="29"/>
        <v>1.3664000000000001</v>
      </c>
      <c r="AC124" s="1290"/>
      <c r="AD124" s="1291"/>
      <c r="AE124" s="1306" t="s">
        <v>52</v>
      </c>
      <c r="AF124" s="1306"/>
      <c r="AG124" s="3307"/>
    </row>
    <row r="125" spans="1:33" ht="22.5" customHeight="1" x14ac:dyDescent="0.2">
      <c r="A125" s="3198"/>
      <c r="B125" s="3275" t="s">
        <v>44</v>
      </c>
      <c r="C125" s="3278" t="s">
        <v>45</v>
      </c>
      <c r="D125" s="3271" t="s">
        <v>87</v>
      </c>
      <c r="E125" s="3279" t="s">
        <v>47</v>
      </c>
      <c r="F125" s="3271" t="s">
        <v>418</v>
      </c>
      <c r="G125" s="3271" t="s">
        <v>419</v>
      </c>
      <c r="H125" s="3271" t="s">
        <v>420</v>
      </c>
      <c r="I125" s="3268">
        <v>0</v>
      </c>
      <c r="J125" s="3268">
        <v>0</v>
      </c>
      <c r="K125" s="3270">
        <v>0</v>
      </c>
      <c r="L125" s="3270">
        <v>0</v>
      </c>
      <c r="M125" s="3271"/>
      <c r="N125" s="3399"/>
      <c r="O125" s="3273">
        <f>+AC125</f>
        <v>132.21599999999998</v>
      </c>
      <c r="P125" s="3260">
        <v>0</v>
      </c>
      <c r="Q125" s="3260">
        <v>0</v>
      </c>
      <c r="R125" s="3260">
        <v>0</v>
      </c>
      <c r="S125" s="3202">
        <f>+SUM(O125:Q129)</f>
        <v>132.21599999999998</v>
      </c>
      <c r="T125" s="3263" t="s">
        <v>1430</v>
      </c>
      <c r="U125" s="1293" t="s">
        <v>64</v>
      </c>
      <c r="V125" s="1612"/>
      <c r="W125" s="1620" t="s">
        <v>105</v>
      </c>
      <c r="X125" s="1294"/>
      <c r="Y125" s="1295"/>
      <c r="Z125" s="1296"/>
      <c r="AA125" s="1297"/>
      <c r="AB125" s="1297"/>
      <c r="AC125" s="1334">
        <f>SUM(AB126:AB129)</f>
        <v>132.21599999999998</v>
      </c>
      <c r="AD125" s="1303"/>
      <c r="AE125" s="1284"/>
      <c r="AF125" s="1284"/>
      <c r="AG125" s="3265" t="s">
        <v>1455</v>
      </c>
    </row>
    <row r="126" spans="1:33" ht="18" customHeight="1" x14ac:dyDescent="0.2">
      <c r="A126" s="3198"/>
      <c r="B126" s="3276"/>
      <c r="C126" s="3217"/>
      <c r="D126" s="3217"/>
      <c r="E126" s="3280"/>
      <c r="F126" s="3217"/>
      <c r="G126" s="3217"/>
      <c r="H126" s="3217"/>
      <c r="I126" s="3213"/>
      <c r="J126" s="3213"/>
      <c r="K126" s="3213"/>
      <c r="L126" s="3213"/>
      <c r="M126" s="3217"/>
      <c r="N126" s="3220"/>
      <c r="O126" s="3231"/>
      <c r="P126" s="3234"/>
      <c r="Q126" s="3234"/>
      <c r="R126" s="3234"/>
      <c r="S126" s="3234"/>
      <c r="T126" s="3228"/>
      <c r="U126" s="1357"/>
      <c r="V126" s="1246" t="s">
        <v>47</v>
      </c>
      <c r="W126" s="1622" t="s">
        <v>359</v>
      </c>
      <c r="X126" s="1247">
        <v>24</v>
      </c>
      <c r="Y126" s="1248" t="s">
        <v>264</v>
      </c>
      <c r="Z126" s="1249">
        <v>1.65</v>
      </c>
      <c r="AA126" s="1250">
        <f t="shared" ref="AA126:AA129" si="30">+X126*Z126</f>
        <v>39.599999999999994</v>
      </c>
      <c r="AB126" s="1250">
        <f t="shared" ref="AB126:AB129" si="31">+AA126*0.12+AA126</f>
        <v>44.35199999999999</v>
      </c>
      <c r="AC126" s="1358"/>
      <c r="AD126" s="1359"/>
      <c r="AE126" s="1360" t="s">
        <v>52</v>
      </c>
      <c r="AF126" s="1360"/>
      <c r="AG126" s="3266"/>
    </row>
    <row r="127" spans="1:33" ht="18" customHeight="1" x14ac:dyDescent="0.2">
      <c r="A127" s="3198"/>
      <c r="B127" s="3276"/>
      <c r="C127" s="3217"/>
      <c r="D127" s="3217"/>
      <c r="E127" s="3280"/>
      <c r="F127" s="3217"/>
      <c r="G127" s="3217"/>
      <c r="H127" s="3217"/>
      <c r="I127" s="3213"/>
      <c r="J127" s="3213"/>
      <c r="K127" s="3213"/>
      <c r="L127" s="3213"/>
      <c r="M127" s="3217"/>
      <c r="N127" s="3220"/>
      <c r="O127" s="3231"/>
      <c r="P127" s="3234"/>
      <c r="Q127" s="3234"/>
      <c r="R127" s="3234"/>
      <c r="S127" s="3234"/>
      <c r="T127" s="3228"/>
      <c r="U127" s="1285"/>
      <c r="V127" s="1246" t="s">
        <v>47</v>
      </c>
      <c r="W127" s="1622" t="s">
        <v>934</v>
      </c>
      <c r="X127" s="1247">
        <v>90</v>
      </c>
      <c r="Y127" s="1248" t="s">
        <v>264</v>
      </c>
      <c r="Z127" s="1249">
        <v>0.71</v>
      </c>
      <c r="AA127" s="1250">
        <f t="shared" si="30"/>
        <v>63.9</v>
      </c>
      <c r="AB127" s="1250">
        <f t="shared" si="31"/>
        <v>71.567999999999998</v>
      </c>
      <c r="AC127" s="1251"/>
      <c r="AD127" s="1252"/>
      <c r="AE127" s="1267" t="s">
        <v>52</v>
      </c>
      <c r="AF127" s="1267"/>
      <c r="AG127" s="3266"/>
    </row>
    <row r="128" spans="1:33" ht="33.950000000000003" customHeight="1" x14ac:dyDescent="0.2">
      <c r="A128" s="3198"/>
      <c r="B128" s="3276"/>
      <c r="C128" s="3217"/>
      <c r="D128" s="3217"/>
      <c r="E128" s="3280"/>
      <c r="F128" s="3217"/>
      <c r="G128" s="3217"/>
      <c r="H128" s="3217"/>
      <c r="I128" s="3213"/>
      <c r="J128" s="3213"/>
      <c r="K128" s="3213"/>
      <c r="L128" s="3213"/>
      <c r="M128" s="3217"/>
      <c r="N128" s="3220"/>
      <c r="O128" s="3231"/>
      <c r="P128" s="3234"/>
      <c r="Q128" s="3234"/>
      <c r="R128" s="3234"/>
      <c r="S128" s="3234"/>
      <c r="T128" s="3228"/>
      <c r="U128" s="1357"/>
      <c r="V128" s="1246" t="s">
        <v>47</v>
      </c>
      <c r="W128" s="1622" t="s">
        <v>926</v>
      </c>
      <c r="X128" s="1247">
        <v>90</v>
      </c>
      <c r="Y128" s="1248" t="s">
        <v>264</v>
      </c>
      <c r="Z128" s="1249">
        <v>0.14000000000000001</v>
      </c>
      <c r="AA128" s="1250">
        <f t="shared" si="30"/>
        <v>12.600000000000001</v>
      </c>
      <c r="AB128" s="1250">
        <f t="shared" si="31"/>
        <v>14.112000000000002</v>
      </c>
      <c r="AC128" s="1358"/>
      <c r="AD128" s="1359"/>
      <c r="AE128" s="1360" t="s">
        <v>52</v>
      </c>
      <c r="AF128" s="1360"/>
      <c r="AG128" s="3266"/>
    </row>
    <row r="129" spans="1:33" ht="18" customHeight="1" thickBot="1" x14ac:dyDescent="0.25">
      <c r="A129" s="3198"/>
      <c r="B129" s="3277"/>
      <c r="C129" s="3272"/>
      <c r="D129" s="3272"/>
      <c r="E129" s="3281"/>
      <c r="F129" s="3272"/>
      <c r="G129" s="3272"/>
      <c r="H129" s="3272"/>
      <c r="I129" s="3269"/>
      <c r="J129" s="3269"/>
      <c r="K129" s="3269"/>
      <c r="L129" s="3269"/>
      <c r="M129" s="3272"/>
      <c r="N129" s="3400"/>
      <c r="O129" s="3232"/>
      <c r="P129" s="3235"/>
      <c r="Q129" s="3235"/>
      <c r="R129" s="3235"/>
      <c r="S129" s="3235"/>
      <c r="T129" s="3264"/>
      <c r="U129" s="1340"/>
      <c r="V129" s="1305" t="s">
        <v>47</v>
      </c>
      <c r="W129" s="1650" t="s">
        <v>148</v>
      </c>
      <c r="X129" s="1361">
        <v>3</v>
      </c>
      <c r="Y129" s="1342" t="s">
        <v>264</v>
      </c>
      <c r="Z129" s="1343">
        <v>0.65</v>
      </c>
      <c r="AA129" s="1299">
        <f t="shared" si="30"/>
        <v>1.9500000000000002</v>
      </c>
      <c r="AB129" s="1351">
        <f t="shared" si="31"/>
        <v>2.1840000000000002</v>
      </c>
      <c r="AC129" s="1352"/>
      <c r="AD129" s="1353"/>
      <c r="AE129" s="1354" t="s">
        <v>52</v>
      </c>
      <c r="AF129" s="1354"/>
      <c r="AG129" s="3267"/>
    </row>
    <row r="130" spans="1:33" ht="22.5" customHeight="1" thickBot="1" x14ac:dyDescent="0.25">
      <c r="A130" s="3201"/>
      <c r="B130" s="3223" t="s">
        <v>137</v>
      </c>
      <c r="C130" s="3224"/>
      <c r="D130" s="3224"/>
      <c r="E130" s="3224"/>
      <c r="F130" s="3224"/>
      <c r="G130" s="3224"/>
      <c r="H130" s="3224"/>
      <c r="I130" s="3224"/>
      <c r="J130" s="3224"/>
      <c r="K130" s="3224"/>
      <c r="L130" s="3224"/>
      <c r="M130" s="3224"/>
      <c r="N130" s="1590" t="s">
        <v>138</v>
      </c>
      <c r="O130" s="1681">
        <f t="shared" ref="O130:S130" si="32">SUM(O107:O129)</f>
        <v>198.44759999999997</v>
      </c>
      <c r="P130" s="1681">
        <f t="shared" si="32"/>
        <v>0</v>
      </c>
      <c r="Q130" s="1681">
        <f t="shared" si="32"/>
        <v>0</v>
      </c>
      <c r="R130" s="1681">
        <f t="shared" si="32"/>
        <v>0</v>
      </c>
      <c r="S130" s="1681">
        <f t="shared" si="32"/>
        <v>198.44759999999997</v>
      </c>
      <c r="T130" s="1606"/>
      <c r="U130" s="3225" t="s">
        <v>139</v>
      </c>
      <c r="V130" s="3226"/>
      <c r="W130" s="3226"/>
      <c r="X130" s="3226"/>
      <c r="Y130" s="3226"/>
      <c r="Z130" s="3226"/>
      <c r="AA130" s="3226"/>
      <c r="AB130" s="1589" t="s">
        <v>138</v>
      </c>
      <c r="AC130" s="1676">
        <f>SUM(AC107:AC129)</f>
        <v>198.44759999999997</v>
      </c>
      <c r="AD130" s="3252"/>
      <c r="AE130" s="3253"/>
      <c r="AF130" s="3253"/>
      <c r="AG130" s="3254"/>
    </row>
    <row r="131" spans="1:33" ht="42.75" customHeight="1" x14ac:dyDescent="0.2">
      <c r="A131" s="3196" t="s">
        <v>229</v>
      </c>
      <c r="B131" s="3353" t="s">
        <v>44</v>
      </c>
      <c r="C131" s="3303" t="s">
        <v>230</v>
      </c>
      <c r="D131" s="3304" t="s">
        <v>87</v>
      </c>
      <c r="E131" s="3305" t="s">
        <v>47</v>
      </c>
      <c r="F131" s="3357" t="s">
        <v>421</v>
      </c>
      <c r="G131" s="3357" t="s">
        <v>231</v>
      </c>
      <c r="H131" s="3357" t="s">
        <v>422</v>
      </c>
      <c r="I131" s="3342">
        <v>1</v>
      </c>
      <c r="J131" s="3339">
        <v>1</v>
      </c>
      <c r="K131" s="3342">
        <v>22</v>
      </c>
      <c r="L131" s="3342">
        <v>22</v>
      </c>
      <c r="M131" s="3446" t="s">
        <v>1472</v>
      </c>
      <c r="N131" s="3343" t="s">
        <v>1410</v>
      </c>
      <c r="O131" s="3365">
        <f>AC131</f>
        <v>4.6368</v>
      </c>
      <c r="P131" s="3374">
        <v>0</v>
      </c>
      <c r="Q131" s="3374">
        <f>+AC134</f>
        <v>42</v>
      </c>
      <c r="R131" s="3374">
        <v>0</v>
      </c>
      <c r="S131" s="3414">
        <f>+SUM(O131:Q135)</f>
        <v>46.636800000000001</v>
      </c>
      <c r="T131" s="3210" t="s">
        <v>1377</v>
      </c>
      <c r="U131" s="1362" t="s">
        <v>64</v>
      </c>
      <c r="V131" s="1617"/>
      <c r="W131" s="1636" t="s">
        <v>105</v>
      </c>
      <c r="X131" s="1363"/>
      <c r="Y131" s="1364"/>
      <c r="Z131" s="1365"/>
      <c r="AA131" s="1366"/>
      <c r="AB131" s="1366"/>
      <c r="AC131" s="1367">
        <f>SUM(AB132:AB133)</f>
        <v>4.6368</v>
      </c>
      <c r="AD131" s="1364"/>
      <c r="AE131" s="1368"/>
      <c r="AF131" s="1368"/>
      <c r="AG131" s="3336" t="s">
        <v>1440</v>
      </c>
    </row>
    <row r="132" spans="1:33" ht="42.75" customHeight="1" x14ac:dyDescent="0.2">
      <c r="A132" s="3190"/>
      <c r="B132" s="3354"/>
      <c r="C132" s="3217"/>
      <c r="D132" s="3217"/>
      <c r="E132" s="3280"/>
      <c r="F132" s="3344"/>
      <c r="G132" s="3344"/>
      <c r="H132" s="3344"/>
      <c r="I132" s="3340"/>
      <c r="J132" s="3340"/>
      <c r="K132" s="3340"/>
      <c r="L132" s="3340"/>
      <c r="M132" s="3344"/>
      <c r="N132" s="3344"/>
      <c r="O132" s="3350"/>
      <c r="P132" s="3333"/>
      <c r="Q132" s="3333"/>
      <c r="R132" s="3333"/>
      <c r="S132" s="3333"/>
      <c r="T132" s="3208"/>
      <c r="U132" s="1313"/>
      <c r="V132" s="1369" t="s">
        <v>47</v>
      </c>
      <c r="W132" s="1630" t="s">
        <v>335</v>
      </c>
      <c r="X132" s="1370">
        <v>12</v>
      </c>
      <c r="Y132" s="1371" t="s">
        <v>264</v>
      </c>
      <c r="Z132" s="1372">
        <v>0.24</v>
      </c>
      <c r="AA132" s="1373">
        <f t="shared" ref="AA132:AA133" si="33">+X132*Z132</f>
        <v>2.88</v>
      </c>
      <c r="AB132" s="1373">
        <f t="shared" ref="AB132:AB133" si="34">+AA132*0.12+AA132</f>
        <v>3.2256</v>
      </c>
      <c r="AC132" s="1374"/>
      <c r="AD132" s="1371"/>
      <c r="AE132" s="1375" t="s">
        <v>52</v>
      </c>
      <c r="AF132" s="1375"/>
      <c r="AG132" s="3337"/>
    </row>
    <row r="133" spans="1:33" ht="42.75" customHeight="1" x14ac:dyDescent="0.2">
      <c r="A133" s="3190"/>
      <c r="B133" s="3354"/>
      <c r="C133" s="3217"/>
      <c r="D133" s="3217"/>
      <c r="E133" s="3280"/>
      <c r="F133" s="3344"/>
      <c r="G133" s="3344"/>
      <c r="H133" s="3344"/>
      <c r="I133" s="3340"/>
      <c r="J133" s="3340"/>
      <c r="K133" s="3340"/>
      <c r="L133" s="3340"/>
      <c r="M133" s="3344"/>
      <c r="N133" s="3344"/>
      <c r="O133" s="3350"/>
      <c r="P133" s="3333"/>
      <c r="Q133" s="3333"/>
      <c r="R133" s="3333"/>
      <c r="S133" s="3333"/>
      <c r="T133" s="3208"/>
      <c r="U133" s="1313"/>
      <c r="V133" s="1369" t="s">
        <v>47</v>
      </c>
      <c r="W133" s="1637" t="s">
        <v>364</v>
      </c>
      <c r="X133" s="1376">
        <v>6</v>
      </c>
      <c r="Y133" s="1371" t="s">
        <v>331</v>
      </c>
      <c r="Z133" s="1377">
        <v>0.21</v>
      </c>
      <c r="AA133" s="1373">
        <f t="shared" si="33"/>
        <v>1.26</v>
      </c>
      <c r="AB133" s="1373">
        <f t="shared" si="34"/>
        <v>1.4112</v>
      </c>
      <c r="AC133" s="1374"/>
      <c r="AD133" s="1371"/>
      <c r="AE133" s="1375" t="s">
        <v>52</v>
      </c>
      <c r="AF133" s="1375"/>
      <c r="AG133" s="3337"/>
    </row>
    <row r="134" spans="1:33" ht="42.75" customHeight="1" x14ac:dyDescent="0.2">
      <c r="A134" s="3190"/>
      <c r="B134" s="3354"/>
      <c r="C134" s="3217"/>
      <c r="D134" s="3217"/>
      <c r="E134" s="3280"/>
      <c r="F134" s="3344"/>
      <c r="G134" s="3344"/>
      <c r="H134" s="3344"/>
      <c r="I134" s="3340"/>
      <c r="J134" s="3340"/>
      <c r="K134" s="3340"/>
      <c r="L134" s="3340"/>
      <c r="M134" s="3344"/>
      <c r="N134" s="3344"/>
      <c r="O134" s="3350"/>
      <c r="P134" s="3333"/>
      <c r="Q134" s="3333"/>
      <c r="R134" s="3333"/>
      <c r="S134" s="3333"/>
      <c r="T134" s="3208"/>
      <c r="U134" s="1378" t="s">
        <v>927</v>
      </c>
      <c r="V134" s="1379"/>
      <c r="W134" s="1638" t="s">
        <v>82</v>
      </c>
      <c r="X134" s="1370"/>
      <c r="Y134" s="1380"/>
      <c r="Z134" s="1381"/>
      <c r="AA134" s="1382"/>
      <c r="AB134" s="1382"/>
      <c r="AC134" s="1374">
        <f>SUM(AB135)</f>
        <v>42</v>
      </c>
      <c r="AD134" s="1380"/>
      <c r="AE134" s="1383"/>
      <c r="AF134" s="1383"/>
      <c r="AG134" s="3337"/>
    </row>
    <row r="135" spans="1:33" ht="42.75" customHeight="1" x14ac:dyDescent="0.2">
      <c r="A135" s="3190"/>
      <c r="B135" s="3441"/>
      <c r="C135" s="3218"/>
      <c r="D135" s="3218"/>
      <c r="E135" s="3320"/>
      <c r="F135" s="3361"/>
      <c r="G135" s="3361"/>
      <c r="H135" s="3361"/>
      <c r="I135" s="3362"/>
      <c r="J135" s="3362"/>
      <c r="K135" s="3362"/>
      <c r="L135" s="3362"/>
      <c r="M135" s="3361"/>
      <c r="N135" s="3361"/>
      <c r="O135" s="3359"/>
      <c r="P135" s="3360"/>
      <c r="Q135" s="3360"/>
      <c r="R135" s="3360"/>
      <c r="S135" s="3360"/>
      <c r="T135" s="3209"/>
      <c r="U135" s="1384"/>
      <c r="V135" s="1618">
        <v>170400750001</v>
      </c>
      <c r="W135" s="1629" t="s">
        <v>423</v>
      </c>
      <c r="X135" s="1385">
        <v>1</v>
      </c>
      <c r="Y135" s="1386" t="s">
        <v>264</v>
      </c>
      <c r="Z135" s="1387">
        <v>37.5</v>
      </c>
      <c r="AA135" s="1388">
        <f>+X135*Z135</f>
        <v>37.5</v>
      </c>
      <c r="AB135" s="1388">
        <f>+AA135*0.12+AA135</f>
        <v>42</v>
      </c>
      <c r="AC135" s="1389"/>
      <c r="AD135" s="1390"/>
      <c r="AE135" s="1391"/>
      <c r="AF135" s="1391" t="s">
        <v>52</v>
      </c>
      <c r="AG135" s="3356"/>
    </row>
    <row r="136" spans="1:33" ht="119.25" customHeight="1" x14ac:dyDescent="0.2">
      <c r="A136" s="3190"/>
      <c r="B136" s="3353" t="s">
        <v>44</v>
      </c>
      <c r="C136" s="3303" t="s">
        <v>230</v>
      </c>
      <c r="D136" s="3304" t="s">
        <v>87</v>
      </c>
      <c r="E136" s="3305" t="s">
        <v>47</v>
      </c>
      <c r="F136" s="3357" t="s">
        <v>424</v>
      </c>
      <c r="G136" s="3357" t="s">
        <v>234</v>
      </c>
      <c r="H136" s="3357" t="s">
        <v>425</v>
      </c>
      <c r="I136" s="3339">
        <v>1</v>
      </c>
      <c r="J136" s="3339">
        <v>1</v>
      </c>
      <c r="K136" s="3342">
        <v>22</v>
      </c>
      <c r="L136" s="3342">
        <v>22</v>
      </c>
      <c r="M136" s="3343" t="s">
        <v>1411</v>
      </c>
      <c r="N136" s="3445" t="s">
        <v>1456</v>
      </c>
      <c r="O136" s="3440">
        <f>AC136</f>
        <v>15.411199999999999</v>
      </c>
      <c r="P136" s="3374">
        <v>0</v>
      </c>
      <c r="Q136" s="3374">
        <v>0</v>
      </c>
      <c r="R136" s="3374">
        <v>0</v>
      </c>
      <c r="S136" s="3414">
        <f>+SUM(O136:Q137)</f>
        <v>15.411199999999999</v>
      </c>
      <c r="T136" s="3210" t="s">
        <v>426</v>
      </c>
      <c r="U136" s="1392" t="s">
        <v>64</v>
      </c>
      <c r="V136" s="1393"/>
      <c r="W136" s="1628" t="s">
        <v>105</v>
      </c>
      <c r="X136" s="1363"/>
      <c r="Y136" s="1364"/>
      <c r="Z136" s="1365"/>
      <c r="AA136" s="1394"/>
      <c r="AB136" s="1394"/>
      <c r="AC136" s="1395">
        <f>AB137</f>
        <v>15.411199999999999</v>
      </c>
      <c r="AD136" s="1364"/>
      <c r="AE136" s="1368"/>
      <c r="AF136" s="1368"/>
      <c r="AG136" s="3336" t="s">
        <v>1439</v>
      </c>
    </row>
    <row r="137" spans="1:33" ht="119.25" customHeight="1" x14ac:dyDescent="0.2">
      <c r="A137" s="3190"/>
      <c r="B137" s="3441"/>
      <c r="C137" s="3218"/>
      <c r="D137" s="3218"/>
      <c r="E137" s="3320"/>
      <c r="F137" s="3361"/>
      <c r="G137" s="3361"/>
      <c r="H137" s="3361"/>
      <c r="I137" s="3362"/>
      <c r="J137" s="3362"/>
      <c r="K137" s="3362"/>
      <c r="L137" s="3362"/>
      <c r="M137" s="3361"/>
      <c r="N137" s="3209"/>
      <c r="O137" s="3359"/>
      <c r="P137" s="3360"/>
      <c r="Q137" s="3360"/>
      <c r="R137" s="3360"/>
      <c r="S137" s="3360"/>
      <c r="T137" s="3209"/>
      <c r="U137" s="1384"/>
      <c r="V137" s="1396" t="s">
        <v>47</v>
      </c>
      <c r="W137" s="1629" t="s">
        <v>1370</v>
      </c>
      <c r="X137" s="1397">
        <v>1</v>
      </c>
      <c r="Y137" s="1386" t="s">
        <v>264</v>
      </c>
      <c r="Z137" s="1387">
        <v>13.76</v>
      </c>
      <c r="AA137" s="1398">
        <f>+X137*Z137</f>
        <v>13.76</v>
      </c>
      <c r="AB137" s="1398">
        <f>+AA137*0.12+AA137</f>
        <v>15.411199999999999</v>
      </c>
      <c r="AC137" s="1399"/>
      <c r="AD137" s="1371"/>
      <c r="AE137" s="1375" t="s">
        <v>52</v>
      </c>
      <c r="AF137" s="1375"/>
      <c r="AG137" s="3356"/>
    </row>
    <row r="138" spans="1:33" ht="80.099999999999994" customHeight="1" x14ac:dyDescent="0.2">
      <c r="A138" s="3191"/>
      <c r="B138" s="3353" t="s">
        <v>44</v>
      </c>
      <c r="C138" s="3303" t="s">
        <v>230</v>
      </c>
      <c r="D138" s="3304" t="s">
        <v>87</v>
      </c>
      <c r="E138" s="3305" t="s">
        <v>47</v>
      </c>
      <c r="F138" s="3357" t="s">
        <v>427</v>
      </c>
      <c r="G138" s="3357" t="s">
        <v>238</v>
      </c>
      <c r="H138" s="3357" t="s">
        <v>428</v>
      </c>
      <c r="I138" s="3339">
        <v>1</v>
      </c>
      <c r="J138" s="3339">
        <v>1</v>
      </c>
      <c r="K138" s="3342">
        <v>22</v>
      </c>
      <c r="L138" s="3342">
        <v>22</v>
      </c>
      <c r="M138" s="3343" t="s">
        <v>1412</v>
      </c>
      <c r="N138" s="3357" t="s">
        <v>429</v>
      </c>
      <c r="O138" s="3440">
        <f>AC138</f>
        <v>8.4895999999999994</v>
      </c>
      <c r="P138" s="3443">
        <v>0</v>
      </c>
      <c r="Q138" s="3443">
        <v>0</v>
      </c>
      <c r="R138" s="3443">
        <v>0</v>
      </c>
      <c r="S138" s="3444">
        <f>+SUM(O138:Q141)</f>
        <v>8.4895999999999994</v>
      </c>
      <c r="T138" s="3207" t="s">
        <v>1377</v>
      </c>
      <c r="U138" s="1400" t="s">
        <v>64</v>
      </c>
      <c r="V138" s="1619"/>
      <c r="W138" s="1639" t="s">
        <v>105</v>
      </c>
      <c r="X138" s="1363"/>
      <c r="Y138" s="1364"/>
      <c r="Z138" s="1401"/>
      <c r="AA138" s="1402"/>
      <c r="AB138" s="1402"/>
      <c r="AC138" s="1367">
        <f>SUM(AB139:AB141)</f>
        <v>8.4895999999999994</v>
      </c>
      <c r="AD138" s="1364"/>
      <c r="AE138" s="1368"/>
      <c r="AF138" s="1368"/>
      <c r="AG138" s="3336" t="s">
        <v>1457</v>
      </c>
    </row>
    <row r="139" spans="1:33" ht="80.099999999999994" customHeight="1" x14ac:dyDescent="0.2">
      <c r="A139" s="3189" t="s">
        <v>229</v>
      </c>
      <c r="B139" s="3354"/>
      <c r="C139" s="3217"/>
      <c r="D139" s="3217"/>
      <c r="E139" s="3280"/>
      <c r="F139" s="3344"/>
      <c r="G139" s="3344"/>
      <c r="H139" s="3344"/>
      <c r="I139" s="3340"/>
      <c r="J139" s="3340"/>
      <c r="K139" s="3340"/>
      <c r="L139" s="3340"/>
      <c r="M139" s="3344"/>
      <c r="N139" s="3344"/>
      <c r="O139" s="3350"/>
      <c r="P139" s="3333"/>
      <c r="Q139" s="3333"/>
      <c r="R139" s="3333"/>
      <c r="S139" s="3333"/>
      <c r="T139" s="3208"/>
      <c r="U139" s="1313"/>
      <c r="V139" s="1369" t="s">
        <v>47</v>
      </c>
      <c r="W139" s="1630" t="s">
        <v>935</v>
      </c>
      <c r="X139" s="1370">
        <v>3</v>
      </c>
      <c r="Y139" s="1380" t="s">
        <v>264</v>
      </c>
      <c r="Z139" s="1373">
        <v>0.94</v>
      </c>
      <c r="AA139" s="1373">
        <f t="shared" ref="AA139:AA141" si="35">+X139*Z139</f>
        <v>2.82</v>
      </c>
      <c r="AB139" s="1373">
        <f t="shared" ref="AB139:AB141" si="36">+AA139*0.12+AA139</f>
        <v>3.1583999999999999</v>
      </c>
      <c r="AC139" s="1374"/>
      <c r="AD139" s="1371"/>
      <c r="AE139" s="1375" t="s">
        <v>52</v>
      </c>
      <c r="AF139" s="1375"/>
      <c r="AG139" s="3337"/>
    </row>
    <row r="140" spans="1:33" ht="80.099999999999994" customHeight="1" x14ac:dyDescent="0.2">
      <c r="A140" s="3190"/>
      <c r="B140" s="3354"/>
      <c r="C140" s="3217"/>
      <c r="D140" s="3217"/>
      <c r="E140" s="3280"/>
      <c r="F140" s="3344"/>
      <c r="G140" s="3344"/>
      <c r="H140" s="3344"/>
      <c r="I140" s="3340"/>
      <c r="J140" s="3340"/>
      <c r="K140" s="3340"/>
      <c r="L140" s="3340"/>
      <c r="M140" s="3344"/>
      <c r="N140" s="3344"/>
      <c r="O140" s="3350"/>
      <c r="P140" s="3333"/>
      <c r="Q140" s="3333"/>
      <c r="R140" s="3333"/>
      <c r="S140" s="3333"/>
      <c r="T140" s="3208"/>
      <c r="U140" s="1313"/>
      <c r="V140" s="1369" t="s">
        <v>47</v>
      </c>
      <c r="W140" s="1640" t="s">
        <v>294</v>
      </c>
      <c r="X140" s="1370">
        <v>3</v>
      </c>
      <c r="Y140" s="1380" t="s">
        <v>264</v>
      </c>
      <c r="Z140" s="1373">
        <v>1.1200000000000001</v>
      </c>
      <c r="AA140" s="1373">
        <f t="shared" si="35"/>
        <v>3.3600000000000003</v>
      </c>
      <c r="AB140" s="1373">
        <f t="shared" si="36"/>
        <v>3.7632000000000003</v>
      </c>
      <c r="AC140" s="1374"/>
      <c r="AD140" s="1371"/>
      <c r="AE140" s="1375" t="s">
        <v>52</v>
      </c>
      <c r="AF140" s="1375"/>
      <c r="AG140" s="3337"/>
    </row>
    <row r="141" spans="1:33" ht="80.099999999999994" customHeight="1" x14ac:dyDescent="0.2">
      <c r="A141" s="3190"/>
      <c r="B141" s="3441"/>
      <c r="C141" s="3218"/>
      <c r="D141" s="3218"/>
      <c r="E141" s="3320"/>
      <c r="F141" s="3361"/>
      <c r="G141" s="3361"/>
      <c r="H141" s="3361"/>
      <c r="I141" s="3362"/>
      <c r="J141" s="3362"/>
      <c r="K141" s="3362"/>
      <c r="L141" s="3362"/>
      <c r="M141" s="3361"/>
      <c r="N141" s="3361"/>
      <c r="O141" s="3359"/>
      <c r="P141" s="3360"/>
      <c r="Q141" s="3360"/>
      <c r="R141" s="3360"/>
      <c r="S141" s="3360"/>
      <c r="T141" s="3209"/>
      <c r="U141" s="1384"/>
      <c r="V141" s="1369" t="s">
        <v>47</v>
      </c>
      <c r="W141" s="1629" t="s">
        <v>339</v>
      </c>
      <c r="X141" s="1397">
        <v>2</v>
      </c>
      <c r="Y141" s="1386" t="s">
        <v>264</v>
      </c>
      <c r="Z141" s="1388">
        <v>0.7</v>
      </c>
      <c r="AA141" s="1373">
        <f t="shared" si="35"/>
        <v>1.4</v>
      </c>
      <c r="AB141" s="1373">
        <f t="shared" si="36"/>
        <v>1.5679999999999998</v>
      </c>
      <c r="AC141" s="1403"/>
      <c r="AD141" s="1386"/>
      <c r="AE141" s="1404" t="s">
        <v>52</v>
      </c>
      <c r="AF141" s="1404"/>
      <c r="AG141" s="3356"/>
    </row>
    <row r="142" spans="1:33" ht="51.75" customHeight="1" x14ac:dyDescent="0.2">
      <c r="A142" s="3190"/>
      <c r="B142" s="3353" t="s">
        <v>44</v>
      </c>
      <c r="C142" s="3303" t="s">
        <v>230</v>
      </c>
      <c r="D142" s="3304" t="s">
        <v>87</v>
      </c>
      <c r="E142" s="3305" t="s">
        <v>47</v>
      </c>
      <c r="F142" s="3357" t="s">
        <v>430</v>
      </c>
      <c r="G142" s="3357" t="s">
        <v>431</v>
      </c>
      <c r="H142" s="3357" t="s">
        <v>432</v>
      </c>
      <c r="I142" s="3339">
        <v>1</v>
      </c>
      <c r="J142" s="3339">
        <v>1</v>
      </c>
      <c r="K142" s="3342">
        <v>22</v>
      </c>
      <c r="L142" s="3342">
        <v>22</v>
      </c>
      <c r="M142" s="3343" t="s">
        <v>1413</v>
      </c>
      <c r="N142" s="3343" t="s">
        <v>1414</v>
      </c>
      <c r="O142" s="3349">
        <f>AC142</f>
        <v>11.939199999999998</v>
      </c>
      <c r="P142" s="3332">
        <v>0</v>
      </c>
      <c r="Q142" s="3332">
        <v>0</v>
      </c>
      <c r="R142" s="3332">
        <v>0</v>
      </c>
      <c r="S142" s="3335">
        <f>+SUM(O142:Q146)</f>
        <v>11.939199999999998</v>
      </c>
      <c r="T142" s="3210" t="s">
        <v>1378</v>
      </c>
      <c r="U142" s="1400" t="s">
        <v>64</v>
      </c>
      <c r="V142" s="1619"/>
      <c r="W142" s="1641" t="s">
        <v>105</v>
      </c>
      <c r="X142" s="1363"/>
      <c r="Y142" s="1364"/>
      <c r="Z142" s="1365"/>
      <c r="AA142" s="1402"/>
      <c r="AB142" s="1402"/>
      <c r="AC142" s="1367">
        <f>SUM(AB143:AB146)</f>
        <v>11.939199999999998</v>
      </c>
      <c r="AD142" s="1364"/>
      <c r="AE142" s="1368"/>
      <c r="AF142" s="1405"/>
      <c r="AG142" s="3336" t="s">
        <v>1438</v>
      </c>
    </row>
    <row r="143" spans="1:33" ht="51.75" customHeight="1" x14ac:dyDescent="0.2">
      <c r="A143" s="3190"/>
      <c r="B143" s="3354"/>
      <c r="C143" s="3217"/>
      <c r="D143" s="3217"/>
      <c r="E143" s="3280"/>
      <c r="F143" s="3344"/>
      <c r="G143" s="3344"/>
      <c r="H143" s="3344"/>
      <c r="I143" s="3340"/>
      <c r="J143" s="3340"/>
      <c r="K143" s="3340"/>
      <c r="L143" s="3340"/>
      <c r="M143" s="3344"/>
      <c r="N143" s="3344"/>
      <c r="O143" s="3350"/>
      <c r="P143" s="3333"/>
      <c r="Q143" s="3333"/>
      <c r="R143" s="3333"/>
      <c r="S143" s="3333"/>
      <c r="T143" s="3208"/>
      <c r="U143" s="1313"/>
      <c r="V143" s="1369" t="s">
        <v>47</v>
      </c>
      <c r="W143" s="1642" t="s">
        <v>433</v>
      </c>
      <c r="X143" s="1370">
        <v>3</v>
      </c>
      <c r="Y143" s="1380" t="s">
        <v>264</v>
      </c>
      <c r="Z143" s="1406">
        <v>0.83</v>
      </c>
      <c r="AA143" s="1373">
        <f t="shared" ref="AA143:AA146" si="37">+X143*Z143</f>
        <v>2.4899999999999998</v>
      </c>
      <c r="AB143" s="1366">
        <f t="shared" ref="AB143:AB146" si="38">+AA143*0.12+AA143</f>
        <v>2.7887999999999997</v>
      </c>
      <c r="AC143" s="1407"/>
      <c r="AD143" s="1408"/>
      <c r="AE143" s="1409" t="s">
        <v>52</v>
      </c>
      <c r="AF143" s="1410"/>
      <c r="AG143" s="3337"/>
    </row>
    <row r="144" spans="1:33" ht="51.75" customHeight="1" x14ac:dyDescent="0.2">
      <c r="A144" s="3190"/>
      <c r="B144" s="3354"/>
      <c r="C144" s="3217"/>
      <c r="D144" s="3217"/>
      <c r="E144" s="3280"/>
      <c r="F144" s="3344"/>
      <c r="G144" s="3344"/>
      <c r="H144" s="3344"/>
      <c r="I144" s="3340"/>
      <c r="J144" s="3340"/>
      <c r="K144" s="3340"/>
      <c r="L144" s="3340"/>
      <c r="M144" s="3344"/>
      <c r="N144" s="3344"/>
      <c r="O144" s="3350"/>
      <c r="P144" s="3333"/>
      <c r="Q144" s="3333"/>
      <c r="R144" s="3333"/>
      <c r="S144" s="3333"/>
      <c r="T144" s="3208"/>
      <c r="U144" s="1313"/>
      <c r="V144" s="1369" t="s">
        <v>47</v>
      </c>
      <c r="W144" s="1643" t="s">
        <v>434</v>
      </c>
      <c r="X144" s="1370">
        <v>3</v>
      </c>
      <c r="Y144" s="1380" t="s">
        <v>264</v>
      </c>
      <c r="Z144" s="1411">
        <v>1.25</v>
      </c>
      <c r="AA144" s="1373">
        <f t="shared" si="37"/>
        <v>3.75</v>
      </c>
      <c r="AB144" s="1366">
        <f t="shared" si="38"/>
        <v>4.2</v>
      </c>
      <c r="AC144" s="1407"/>
      <c r="AD144" s="1408"/>
      <c r="AE144" s="1409" t="s">
        <v>52</v>
      </c>
      <c r="AF144" s="1410"/>
      <c r="AG144" s="3337"/>
    </row>
    <row r="145" spans="1:33" ht="51.75" customHeight="1" x14ac:dyDescent="0.2">
      <c r="A145" s="3190"/>
      <c r="B145" s="3354"/>
      <c r="C145" s="3217"/>
      <c r="D145" s="3217"/>
      <c r="E145" s="3280"/>
      <c r="F145" s="3344"/>
      <c r="G145" s="3344"/>
      <c r="H145" s="3344"/>
      <c r="I145" s="3340"/>
      <c r="J145" s="3340"/>
      <c r="K145" s="3340"/>
      <c r="L145" s="3340"/>
      <c r="M145" s="3344"/>
      <c r="N145" s="3344"/>
      <c r="O145" s="3350"/>
      <c r="P145" s="3333"/>
      <c r="Q145" s="3333"/>
      <c r="R145" s="3333"/>
      <c r="S145" s="3333"/>
      <c r="T145" s="3208"/>
      <c r="U145" s="1313"/>
      <c r="V145" s="1369" t="s">
        <v>47</v>
      </c>
      <c r="W145" s="1642" t="s">
        <v>435</v>
      </c>
      <c r="X145" s="1370">
        <v>3</v>
      </c>
      <c r="Y145" s="1380" t="s">
        <v>264</v>
      </c>
      <c r="Z145" s="1412">
        <v>0.9</v>
      </c>
      <c r="AA145" s="1373">
        <f t="shared" si="37"/>
        <v>2.7</v>
      </c>
      <c r="AB145" s="1373">
        <f t="shared" si="38"/>
        <v>3.024</v>
      </c>
      <c r="AC145" s="1374"/>
      <c r="AD145" s="1371"/>
      <c r="AE145" s="1375" t="s">
        <v>52</v>
      </c>
      <c r="AF145" s="1413"/>
      <c r="AG145" s="3337"/>
    </row>
    <row r="146" spans="1:33" ht="51.75" customHeight="1" x14ac:dyDescent="0.2">
      <c r="A146" s="3190"/>
      <c r="B146" s="3354"/>
      <c r="C146" s="3217"/>
      <c r="D146" s="3217"/>
      <c r="E146" s="3280"/>
      <c r="F146" s="3344"/>
      <c r="G146" s="3344"/>
      <c r="H146" s="3344"/>
      <c r="I146" s="3340"/>
      <c r="J146" s="3340"/>
      <c r="K146" s="3340"/>
      <c r="L146" s="3340"/>
      <c r="M146" s="3344"/>
      <c r="N146" s="3344"/>
      <c r="O146" s="3359"/>
      <c r="P146" s="3333"/>
      <c r="Q146" s="3333"/>
      <c r="R146" s="3333"/>
      <c r="S146" s="3333"/>
      <c r="T146" s="3208"/>
      <c r="U146" s="1313"/>
      <c r="V146" s="1369" t="s">
        <v>47</v>
      </c>
      <c r="W146" s="1642" t="s">
        <v>436</v>
      </c>
      <c r="X146" s="1370">
        <v>2</v>
      </c>
      <c r="Y146" s="1380" t="s">
        <v>264</v>
      </c>
      <c r="Z146" s="1412">
        <v>0.86</v>
      </c>
      <c r="AA146" s="1373">
        <f t="shared" si="37"/>
        <v>1.72</v>
      </c>
      <c r="AB146" s="1373">
        <f t="shared" si="38"/>
        <v>1.9263999999999999</v>
      </c>
      <c r="AC146" s="1374"/>
      <c r="AD146" s="1371"/>
      <c r="AE146" s="1375" t="s">
        <v>52</v>
      </c>
      <c r="AF146" s="1413"/>
      <c r="AG146" s="3337"/>
    </row>
    <row r="147" spans="1:33" ht="35.25" customHeight="1" x14ac:dyDescent="0.2">
      <c r="A147" s="3190"/>
      <c r="B147" s="3353" t="s">
        <v>44</v>
      </c>
      <c r="C147" s="3303" t="s">
        <v>230</v>
      </c>
      <c r="D147" s="3304" t="s">
        <v>87</v>
      </c>
      <c r="E147" s="3305" t="s">
        <v>47</v>
      </c>
      <c r="F147" s="3357" t="s">
        <v>437</v>
      </c>
      <c r="G147" s="3357" t="s">
        <v>438</v>
      </c>
      <c r="H147" s="3442" t="s">
        <v>439</v>
      </c>
      <c r="I147" s="3339">
        <v>1</v>
      </c>
      <c r="J147" s="3339">
        <v>1</v>
      </c>
      <c r="K147" s="3342">
        <v>22</v>
      </c>
      <c r="L147" s="3342">
        <v>22</v>
      </c>
      <c r="M147" s="3357" t="s">
        <v>440</v>
      </c>
      <c r="N147" s="3357" t="s">
        <v>441</v>
      </c>
      <c r="O147" s="3440">
        <f>AC147</f>
        <v>118.27679999999998</v>
      </c>
      <c r="P147" s="3374">
        <v>0</v>
      </c>
      <c r="Q147" s="3374">
        <v>0</v>
      </c>
      <c r="R147" s="3374">
        <v>0</v>
      </c>
      <c r="S147" s="3414">
        <f>+SUM(O147:Q151)</f>
        <v>118.27679999999998</v>
      </c>
      <c r="T147" s="3210" t="s">
        <v>1379</v>
      </c>
      <c r="U147" s="1400" t="s">
        <v>64</v>
      </c>
      <c r="V147" s="1619"/>
      <c r="W147" s="1641" t="s">
        <v>105</v>
      </c>
      <c r="X147" s="1363"/>
      <c r="Y147" s="1364"/>
      <c r="Z147" s="1365"/>
      <c r="AA147" s="1402"/>
      <c r="AB147" s="1402"/>
      <c r="AC147" s="1367">
        <f>SUM(AB148:AB151)</f>
        <v>118.27679999999998</v>
      </c>
      <c r="AD147" s="1364"/>
      <c r="AE147" s="1368"/>
      <c r="AF147" s="1368"/>
      <c r="AG147" s="3336" t="s">
        <v>1380</v>
      </c>
    </row>
    <row r="148" spans="1:33" ht="35.25" customHeight="1" x14ac:dyDescent="0.2">
      <c r="A148" s="3190"/>
      <c r="B148" s="3354"/>
      <c r="C148" s="3217"/>
      <c r="D148" s="3217"/>
      <c r="E148" s="3280"/>
      <c r="F148" s="3344"/>
      <c r="G148" s="3344"/>
      <c r="H148" s="3344"/>
      <c r="I148" s="3340"/>
      <c r="J148" s="3340"/>
      <c r="K148" s="3340"/>
      <c r="L148" s="3340"/>
      <c r="M148" s="3344"/>
      <c r="N148" s="3344"/>
      <c r="O148" s="3350"/>
      <c r="P148" s="3333"/>
      <c r="Q148" s="3333"/>
      <c r="R148" s="3333"/>
      <c r="S148" s="3333"/>
      <c r="T148" s="3208"/>
      <c r="U148" s="1313"/>
      <c r="V148" s="1369" t="s">
        <v>47</v>
      </c>
      <c r="W148" s="1642" t="s">
        <v>442</v>
      </c>
      <c r="X148" s="1414">
        <v>3</v>
      </c>
      <c r="Y148" s="1415" t="s">
        <v>264</v>
      </c>
      <c r="Z148" s="1406">
        <v>0.35</v>
      </c>
      <c r="AA148" s="1373">
        <f t="shared" ref="AA148:AA151" si="39">+X148*Z148</f>
        <v>1.0499999999999998</v>
      </c>
      <c r="AB148" s="1406">
        <f>+AA148*0.12+AA148</f>
        <v>1.1759999999999997</v>
      </c>
      <c r="AC148" s="1389"/>
      <c r="AD148" s="1390"/>
      <c r="AE148" s="1391" t="s">
        <v>52</v>
      </c>
      <c r="AF148" s="1391"/>
      <c r="AG148" s="3337"/>
    </row>
    <row r="149" spans="1:33" ht="35.25" customHeight="1" x14ac:dyDescent="0.2">
      <c r="A149" s="3191"/>
      <c r="B149" s="3354"/>
      <c r="C149" s="3217"/>
      <c r="D149" s="3217"/>
      <c r="E149" s="3280"/>
      <c r="F149" s="3344"/>
      <c r="G149" s="3344"/>
      <c r="H149" s="3344"/>
      <c r="I149" s="3340"/>
      <c r="J149" s="3340"/>
      <c r="K149" s="3340"/>
      <c r="L149" s="3340"/>
      <c r="M149" s="3344"/>
      <c r="N149" s="3344"/>
      <c r="O149" s="3350"/>
      <c r="P149" s="3333"/>
      <c r="Q149" s="3333"/>
      <c r="R149" s="3333"/>
      <c r="S149" s="3333"/>
      <c r="T149" s="3208"/>
      <c r="U149" s="1313"/>
      <c r="V149" s="1369" t="s">
        <v>47</v>
      </c>
      <c r="W149" s="1644" t="s">
        <v>348</v>
      </c>
      <c r="X149" s="1376">
        <v>8</v>
      </c>
      <c r="Y149" s="1408" t="s">
        <v>330</v>
      </c>
      <c r="Z149" s="1416">
        <v>3.25</v>
      </c>
      <c r="AA149" s="1373">
        <f t="shared" si="39"/>
        <v>26</v>
      </c>
      <c r="AB149" s="1366">
        <f>+AA149</f>
        <v>26</v>
      </c>
      <c r="AC149" s="1407"/>
      <c r="AD149" s="1408"/>
      <c r="AE149" s="1409" t="s">
        <v>52</v>
      </c>
      <c r="AF149" s="1409"/>
      <c r="AG149" s="3337"/>
    </row>
    <row r="150" spans="1:33" ht="35.25" customHeight="1" x14ac:dyDescent="0.2">
      <c r="A150" s="3186" t="s">
        <v>229</v>
      </c>
      <c r="B150" s="3354"/>
      <c r="C150" s="3217"/>
      <c r="D150" s="3217"/>
      <c r="E150" s="3280"/>
      <c r="F150" s="3344"/>
      <c r="G150" s="3344"/>
      <c r="H150" s="3344"/>
      <c r="I150" s="3340"/>
      <c r="J150" s="3340"/>
      <c r="K150" s="3340"/>
      <c r="L150" s="3340"/>
      <c r="M150" s="3344"/>
      <c r="N150" s="3344"/>
      <c r="O150" s="3350"/>
      <c r="P150" s="3333"/>
      <c r="Q150" s="3333"/>
      <c r="R150" s="3333"/>
      <c r="S150" s="3333"/>
      <c r="T150" s="3208"/>
      <c r="U150" s="1313"/>
      <c r="V150" s="1369" t="s">
        <v>47</v>
      </c>
      <c r="W150" s="1644" t="s">
        <v>443</v>
      </c>
      <c r="X150" s="1376">
        <v>2</v>
      </c>
      <c r="Y150" s="1371" t="s">
        <v>369</v>
      </c>
      <c r="Z150" s="1372">
        <v>1.07</v>
      </c>
      <c r="AA150" s="1373">
        <f t="shared" si="39"/>
        <v>2.14</v>
      </c>
      <c r="AB150" s="1373">
        <f t="shared" ref="AB150:AB151" si="40">+AA150*0.12+AA150</f>
        <v>2.3968000000000003</v>
      </c>
      <c r="AC150" s="1374"/>
      <c r="AD150" s="1371"/>
      <c r="AE150" s="1375" t="s">
        <v>52</v>
      </c>
      <c r="AF150" s="1375"/>
      <c r="AG150" s="3337"/>
    </row>
    <row r="151" spans="1:33" ht="35.25" customHeight="1" x14ac:dyDescent="0.2">
      <c r="A151" s="3187"/>
      <c r="B151" s="3441"/>
      <c r="C151" s="3218"/>
      <c r="D151" s="3218"/>
      <c r="E151" s="3320"/>
      <c r="F151" s="3361"/>
      <c r="G151" s="3361"/>
      <c r="H151" s="3361"/>
      <c r="I151" s="3362"/>
      <c r="J151" s="3362"/>
      <c r="K151" s="3362"/>
      <c r="L151" s="3362"/>
      <c r="M151" s="3361"/>
      <c r="N151" s="3361"/>
      <c r="O151" s="3359"/>
      <c r="P151" s="3360"/>
      <c r="Q151" s="3360"/>
      <c r="R151" s="3360"/>
      <c r="S151" s="3360"/>
      <c r="T151" s="3209"/>
      <c r="U151" s="1384"/>
      <c r="V151" s="1369" t="s">
        <v>47</v>
      </c>
      <c r="W151" s="1645" t="s">
        <v>359</v>
      </c>
      <c r="X151" s="1417">
        <v>48</v>
      </c>
      <c r="Y151" s="1380" t="s">
        <v>264</v>
      </c>
      <c r="Z151" s="1418">
        <v>1.65</v>
      </c>
      <c r="AA151" s="1373">
        <f t="shared" si="39"/>
        <v>79.199999999999989</v>
      </c>
      <c r="AB151" s="1382">
        <f t="shared" si="40"/>
        <v>88.703999999999979</v>
      </c>
      <c r="AC151" s="1419"/>
      <c r="AD151" s="1380"/>
      <c r="AE151" s="1383" t="s">
        <v>52</v>
      </c>
      <c r="AF151" s="1383"/>
      <c r="AG151" s="3356"/>
    </row>
    <row r="152" spans="1:33" ht="33" customHeight="1" x14ac:dyDescent="0.2">
      <c r="A152" s="3187"/>
      <c r="B152" s="3353" t="s">
        <v>44</v>
      </c>
      <c r="C152" s="3303" t="s">
        <v>230</v>
      </c>
      <c r="D152" s="3304" t="s">
        <v>87</v>
      </c>
      <c r="E152" s="3305" t="s">
        <v>47</v>
      </c>
      <c r="F152" s="3357" t="s">
        <v>365</v>
      </c>
      <c r="G152" s="3357" t="s">
        <v>96</v>
      </c>
      <c r="H152" s="3357" t="s">
        <v>417</v>
      </c>
      <c r="I152" s="3339">
        <v>1</v>
      </c>
      <c r="J152" s="3339">
        <v>1</v>
      </c>
      <c r="K152" s="3342">
        <v>2</v>
      </c>
      <c r="L152" s="3342">
        <v>2</v>
      </c>
      <c r="M152" s="3357" t="s">
        <v>444</v>
      </c>
      <c r="N152" s="3357" t="s">
        <v>366</v>
      </c>
      <c r="O152" s="3440">
        <f>AC152</f>
        <v>6.8992000000000004</v>
      </c>
      <c r="P152" s="3374">
        <v>0</v>
      </c>
      <c r="Q152" s="3374">
        <v>0</v>
      </c>
      <c r="R152" s="3374">
        <v>0</v>
      </c>
      <c r="S152" s="3414">
        <f>+SUM(O152:Q156)</f>
        <v>6.8992000000000004</v>
      </c>
      <c r="T152" s="3210" t="s">
        <v>1377</v>
      </c>
      <c r="U152" s="1400" t="s">
        <v>64</v>
      </c>
      <c r="V152" s="1619"/>
      <c r="W152" s="1641" t="s">
        <v>105</v>
      </c>
      <c r="X152" s="1363"/>
      <c r="Y152" s="1364"/>
      <c r="Z152" s="1365"/>
      <c r="AA152" s="1402"/>
      <c r="AB152" s="1402"/>
      <c r="AC152" s="1367">
        <f>SUM(AB153:AB156)</f>
        <v>6.8992000000000004</v>
      </c>
      <c r="AD152" s="1364"/>
      <c r="AE152" s="1368"/>
      <c r="AF152" s="1405"/>
      <c r="AG152" s="3437"/>
    </row>
    <row r="153" spans="1:33" ht="33" customHeight="1" x14ac:dyDescent="0.2">
      <c r="A153" s="3187"/>
      <c r="B153" s="3354"/>
      <c r="C153" s="3217"/>
      <c r="D153" s="3217"/>
      <c r="E153" s="3280"/>
      <c r="F153" s="3344"/>
      <c r="G153" s="3344"/>
      <c r="H153" s="3344"/>
      <c r="I153" s="3340"/>
      <c r="J153" s="3340"/>
      <c r="K153" s="3340"/>
      <c r="L153" s="3340"/>
      <c r="M153" s="3344"/>
      <c r="N153" s="3344"/>
      <c r="O153" s="3350"/>
      <c r="P153" s="3333"/>
      <c r="Q153" s="3333"/>
      <c r="R153" s="3333"/>
      <c r="S153" s="3333"/>
      <c r="T153" s="3208"/>
      <c r="U153" s="1313"/>
      <c r="V153" s="1369" t="s">
        <v>47</v>
      </c>
      <c r="W153" s="1644" t="s">
        <v>445</v>
      </c>
      <c r="X153" s="1376">
        <v>3</v>
      </c>
      <c r="Y153" s="1420" t="s">
        <v>264</v>
      </c>
      <c r="Z153" s="1421">
        <v>0.56999999999999995</v>
      </c>
      <c r="AA153" s="1373">
        <f t="shared" ref="AA153:AA156" si="41">+X153*Z153</f>
        <v>1.71</v>
      </c>
      <c r="AB153" s="1373">
        <f t="shared" ref="AB153:AB156" si="42">+AA153*0.12+AA153</f>
        <v>1.9152</v>
      </c>
      <c r="AC153" s="1374"/>
      <c r="AD153" s="1371"/>
      <c r="AE153" s="1375" t="s">
        <v>52</v>
      </c>
      <c r="AF153" s="1413"/>
      <c r="AG153" s="3438"/>
    </row>
    <row r="154" spans="1:33" ht="33" customHeight="1" x14ac:dyDescent="0.2">
      <c r="A154" s="3187"/>
      <c r="B154" s="3354"/>
      <c r="C154" s="3217"/>
      <c r="D154" s="3217"/>
      <c r="E154" s="3280"/>
      <c r="F154" s="3344"/>
      <c r="G154" s="3344"/>
      <c r="H154" s="3344"/>
      <c r="I154" s="3340"/>
      <c r="J154" s="3340"/>
      <c r="K154" s="3340"/>
      <c r="L154" s="3340"/>
      <c r="M154" s="3344"/>
      <c r="N154" s="3344"/>
      <c r="O154" s="3350"/>
      <c r="P154" s="3333"/>
      <c r="Q154" s="3333"/>
      <c r="R154" s="3333"/>
      <c r="S154" s="3333"/>
      <c r="T154" s="3208"/>
      <c r="U154" s="1313"/>
      <c r="V154" s="1369" t="s">
        <v>47</v>
      </c>
      <c r="W154" s="1630" t="s">
        <v>358</v>
      </c>
      <c r="X154" s="1422">
        <v>1</v>
      </c>
      <c r="Y154" s="1423" t="s">
        <v>331</v>
      </c>
      <c r="Z154" s="1424">
        <v>1.8</v>
      </c>
      <c r="AA154" s="1373">
        <f t="shared" si="41"/>
        <v>1.8</v>
      </c>
      <c r="AB154" s="1406">
        <f t="shared" si="42"/>
        <v>2.016</v>
      </c>
      <c r="AC154" s="1389"/>
      <c r="AD154" s="1390"/>
      <c r="AE154" s="1391" t="s">
        <v>52</v>
      </c>
      <c r="AF154" s="1425"/>
      <c r="AG154" s="3438"/>
    </row>
    <row r="155" spans="1:33" ht="33" customHeight="1" x14ac:dyDescent="0.2">
      <c r="A155" s="3187"/>
      <c r="B155" s="3354"/>
      <c r="C155" s="3217"/>
      <c r="D155" s="3217"/>
      <c r="E155" s="3280"/>
      <c r="F155" s="3344"/>
      <c r="G155" s="3344"/>
      <c r="H155" s="3344"/>
      <c r="I155" s="3340"/>
      <c r="J155" s="3340"/>
      <c r="K155" s="3340"/>
      <c r="L155" s="3340"/>
      <c r="M155" s="3344"/>
      <c r="N155" s="3344"/>
      <c r="O155" s="3350"/>
      <c r="P155" s="3333"/>
      <c r="Q155" s="3333"/>
      <c r="R155" s="3333"/>
      <c r="S155" s="3333"/>
      <c r="T155" s="3208"/>
      <c r="U155" s="1313"/>
      <c r="V155" s="1369" t="s">
        <v>47</v>
      </c>
      <c r="W155" s="1646" t="s">
        <v>446</v>
      </c>
      <c r="X155" s="1376">
        <v>1</v>
      </c>
      <c r="Y155" s="1420" t="s">
        <v>264</v>
      </c>
      <c r="Z155" s="1421">
        <v>0.57999999999999996</v>
      </c>
      <c r="AA155" s="1373">
        <f t="shared" si="41"/>
        <v>0.57999999999999996</v>
      </c>
      <c r="AB155" s="1366">
        <f t="shared" si="42"/>
        <v>0.64959999999999996</v>
      </c>
      <c r="AC155" s="1407"/>
      <c r="AD155" s="1408"/>
      <c r="AE155" s="1409" t="s">
        <v>52</v>
      </c>
      <c r="AF155" s="1410"/>
      <c r="AG155" s="3438"/>
    </row>
    <row r="156" spans="1:33" ht="33" customHeight="1" x14ac:dyDescent="0.2">
      <c r="A156" s="3187"/>
      <c r="B156" s="3441"/>
      <c r="C156" s="3218"/>
      <c r="D156" s="3218"/>
      <c r="E156" s="3320"/>
      <c r="F156" s="3361"/>
      <c r="G156" s="3361"/>
      <c r="H156" s="3361"/>
      <c r="I156" s="3362"/>
      <c r="J156" s="3362"/>
      <c r="K156" s="3362"/>
      <c r="L156" s="3362"/>
      <c r="M156" s="3361"/>
      <c r="N156" s="3361"/>
      <c r="O156" s="3359"/>
      <c r="P156" s="3360"/>
      <c r="Q156" s="3360"/>
      <c r="R156" s="3360"/>
      <c r="S156" s="3360"/>
      <c r="T156" s="3209"/>
      <c r="U156" s="1384"/>
      <c r="V156" s="1369" t="s">
        <v>47</v>
      </c>
      <c r="W156" s="1647" t="s">
        <v>363</v>
      </c>
      <c r="X156" s="1385">
        <v>3</v>
      </c>
      <c r="Y156" s="1426" t="s">
        <v>331</v>
      </c>
      <c r="Z156" s="1427">
        <v>0.69</v>
      </c>
      <c r="AA156" s="1388">
        <f t="shared" si="41"/>
        <v>2.0699999999999998</v>
      </c>
      <c r="AB156" s="1388">
        <f t="shared" si="42"/>
        <v>2.3184</v>
      </c>
      <c r="AC156" s="1403"/>
      <c r="AD156" s="1386"/>
      <c r="AE156" s="1404" t="s">
        <v>52</v>
      </c>
      <c r="AF156" s="1428"/>
      <c r="AG156" s="3439"/>
    </row>
    <row r="157" spans="1:33" ht="18" customHeight="1" x14ac:dyDescent="0.2">
      <c r="A157" s="3187"/>
      <c r="B157" s="3353" t="s">
        <v>44</v>
      </c>
      <c r="C157" s="3303" t="s">
        <v>230</v>
      </c>
      <c r="D157" s="3304" t="s">
        <v>87</v>
      </c>
      <c r="E157" s="3305" t="s">
        <v>47</v>
      </c>
      <c r="F157" s="3357" t="s">
        <v>447</v>
      </c>
      <c r="G157" s="3357" t="s">
        <v>136</v>
      </c>
      <c r="H157" s="3357" t="s">
        <v>448</v>
      </c>
      <c r="I157" s="3339">
        <v>2</v>
      </c>
      <c r="J157" s="3339">
        <v>2</v>
      </c>
      <c r="K157" s="3342">
        <v>22</v>
      </c>
      <c r="L157" s="3342">
        <v>22</v>
      </c>
      <c r="M157" s="3343" t="s">
        <v>1415</v>
      </c>
      <c r="N157" s="3346" t="s">
        <v>193</v>
      </c>
      <c r="O157" s="3349">
        <f>AC157</f>
        <v>178.34880000000001</v>
      </c>
      <c r="P157" s="3374">
        <v>0</v>
      </c>
      <c r="Q157" s="3374">
        <v>0</v>
      </c>
      <c r="R157" s="3374">
        <v>0</v>
      </c>
      <c r="S157" s="3414">
        <f>+SUM(O157:Q162)</f>
        <v>178.34880000000001</v>
      </c>
      <c r="T157" s="3210" t="s">
        <v>450</v>
      </c>
      <c r="U157" s="1400" t="s">
        <v>64</v>
      </c>
      <c r="V157" s="1430"/>
      <c r="W157" s="1641" t="s">
        <v>105</v>
      </c>
      <c r="X157" s="1429"/>
      <c r="Y157" s="1430"/>
      <c r="Z157" s="1431"/>
      <c r="AA157" s="1432"/>
      <c r="AB157" s="1432"/>
      <c r="AC157" s="1395">
        <f>SUM(AB158:AB162)</f>
        <v>178.34880000000001</v>
      </c>
      <c r="AD157" s="1430"/>
      <c r="AE157" s="1433"/>
      <c r="AF157" s="1433"/>
      <c r="AG157" s="3436" t="s">
        <v>1437</v>
      </c>
    </row>
    <row r="158" spans="1:33" ht="18" customHeight="1" x14ac:dyDescent="0.2">
      <c r="A158" s="3187"/>
      <c r="B158" s="3354"/>
      <c r="C158" s="3217"/>
      <c r="D158" s="3217"/>
      <c r="E158" s="3280"/>
      <c r="F158" s="3344"/>
      <c r="G158" s="3344"/>
      <c r="H158" s="3344"/>
      <c r="I158" s="3340"/>
      <c r="J158" s="3340"/>
      <c r="K158" s="3340"/>
      <c r="L158" s="3340"/>
      <c r="M158" s="3344"/>
      <c r="N158" s="3347"/>
      <c r="O158" s="3350"/>
      <c r="P158" s="3333"/>
      <c r="Q158" s="3333"/>
      <c r="R158" s="3333"/>
      <c r="S158" s="3333"/>
      <c r="T158" s="3208"/>
      <c r="U158" s="1313"/>
      <c r="V158" s="1369" t="s">
        <v>47</v>
      </c>
      <c r="W158" s="1648" t="s">
        <v>451</v>
      </c>
      <c r="X158" s="1376">
        <v>2</v>
      </c>
      <c r="Y158" s="1420" t="s">
        <v>331</v>
      </c>
      <c r="Z158" s="1421">
        <v>2.09</v>
      </c>
      <c r="AA158" s="1373">
        <f t="shared" ref="AA158:AA162" si="43">+X158*Z158</f>
        <v>4.18</v>
      </c>
      <c r="AB158" s="1373">
        <f t="shared" ref="AB158:AB162" si="44">+AA158*0.12+AA158</f>
        <v>4.6815999999999995</v>
      </c>
      <c r="AC158" s="1374"/>
      <c r="AD158" s="1371"/>
      <c r="AE158" s="1375" t="s">
        <v>52</v>
      </c>
      <c r="AF158" s="1375"/>
      <c r="AG158" s="3337"/>
    </row>
    <row r="159" spans="1:33" ht="18" customHeight="1" x14ac:dyDescent="0.2">
      <c r="A159" s="3187"/>
      <c r="B159" s="3354"/>
      <c r="C159" s="3217"/>
      <c r="D159" s="3217"/>
      <c r="E159" s="3280"/>
      <c r="F159" s="3344"/>
      <c r="G159" s="3344"/>
      <c r="H159" s="3344"/>
      <c r="I159" s="3340"/>
      <c r="J159" s="3340"/>
      <c r="K159" s="3340"/>
      <c r="L159" s="3340"/>
      <c r="M159" s="3344"/>
      <c r="N159" s="3347"/>
      <c r="O159" s="3350"/>
      <c r="P159" s="3333"/>
      <c r="Q159" s="3333"/>
      <c r="R159" s="3333"/>
      <c r="S159" s="3333"/>
      <c r="T159" s="3208"/>
      <c r="U159" s="1313"/>
      <c r="V159" s="1369" t="s">
        <v>47</v>
      </c>
      <c r="W159" s="1630" t="s">
        <v>452</v>
      </c>
      <c r="X159" s="1376">
        <v>2</v>
      </c>
      <c r="Y159" s="1420" t="s">
        <v>264</v>
      </c>
      <c r="Z159" s="1381">
        <v>0.31</v>
      </c>
      <c r="AA159" s="1373">
        <f t="shared" si="43"/>
        <v>0.62</v>
      </c>
      <c r="AB159" s="1373">
        <f t="shared" si="44"/>
        <v>0.69440000000000002</v>
      </c>
      <c r="AC159" s="1374"/>
      <c r="AD159" s="1371"/>
      <c r="AE159" s="1375" t="s">
        <v>52</v>
      </c>
      <c r="AF159" s="1375"/>
      <c r="AG159" s="3337"/>
    </row>
    <row r="160" spans="1:33" ht="18" customHeight="1" x14ac:dyDescent="0.2">
      <c r="A160" s="3187"/>
      <c r="B160" s="3354"/>
      <c r="C160" s="3217"/>
      <c r="D160" s="3217"/>
      <c r="E160" s="3280"/>
      <c r="F160" s="3344"/>
      <c r="G160" s="3344"/>
      <c r="H160" s="3344"/>
      <c r="I160" s="3340"/>
      <c r="J160" s="3340"/>
      <c r="K160" s="3340"/>
      <c r="L160" s="3340"/>
      <c r="M160" s="3344"/>
      <c r="N160" s="3347"/>
      <c r="O160" s="3350"/>
      <c r="P160" s="3333"/>
      <c r="Q160" s="3333"/>
      <c r="R160" s="3333"/>
      <c r="S160" s="3333"/>
      <c r="T160" s="3208"/>
      <c r="U160" s="1313"/>
      <c r="V160" s="1369" t="s">
        <v>47</v>
      </c>
      <c r="W160" s="1630" t="s">
        <v>928</v>
      </c>
      <c r="X160" s="1370">
        <v>100</v>
      </c>
      <c r="Y160" s="1371" t="s">
        <v>264</v>
      </c>
      <c r="Z160" s="1372">
        <v>1.49</v>
      </c>
      <c r="AA160" s="1377">
        <f t="shared" si="43"/>
        <v>149</v>
      </c>
      <c r="AB160" s="1377">
        <f t="shared" si="44"/>
        <v>166.88</v>
      </c>
      <c r="AC160" s="1374"/>
      <c r="AD160" s="1371"/>
      <c r="AE160" s="1375" t="s">
        <v>52</v>
      </c>
      <c r="AF160" s="1375"/>
      <c r="AG160" s="3337"/>
    </row>
    <row r="161" spans="1:33" ht="33.950000000000003" customHeight="1" x14ac:dyDescent="0.2">
      <c r="A161" s="3187"/>
      <c r="B161" s="3354"/>
      <c r="C161" s="3217"/>
      <c r="D161" s="3217"/>
      <c r="E161" s="3280"/>
      <c r="F161" s="3344"/>
      <c r="G161" s="3344"/>
      <c r="H161" s="3344"/>
      <c r="I161" s="3340"/>
      <c r="J161" s="3340"/>
      <c r="K161" s="3340"/>
      <c r="L161" s="3340"/>
      <c r="M161" s="3344"/>
      <c r="N161" s="3347"/>
      <c r="O161" s="3350"/>
      <c r="P161" s="3333"/>
      <c r="Q161" s="3333"/>
      <c r="R161" s="3333"/>
      <c r="S161" s="3333"/>
      <c r="T161" s="3208"/>
      <c r="U161" s="1313"/>
      <c r="V161" s="1369" t="s">
        <v>47</v>
      </c>
      <c r="W161" s="1642" t="s">
        <v>107</v>
      </c>
      <c r="X161" s="1370">
        <v>2</v>
      </c>
      <c r="Y161" s="1371" t="s">
        <v>264</v>
      </c>
      <c r="Z161" s="1406">
        <v>1.1000000000000001</v>
      </c>
      <c r="AA161" s="1373">
        <f t="shared" si="43"/>
        <v>2.2000000000000002</v>
      </c>
      <c r="AB161" s="1373">
        <f t="shared" si="44"/>
        <v>2.4640000000000004</v>
      </c>
      <c r="AC161" s="1374"/>
      <c r="AD161" s="1371"/>
      <c r="AE161" s="1375" t="s">
        <v>52</v>
      </c>
      <c r="AF161" s="1375"/>
      <c r="AG161" s="3337"/>
    </row>
    <row r="162" spans="1:33" ht="33.950000000000003" customHeight="1" thickBot="1" x14ac:dyDescent="0.25">
      <c r="A162" s="3187"/>
      <c r="B162" s="3355"/>
      <c r="C162" s="3272"/>
      <c r="D162" s="3272"/>
      <c r="E162" s="3281"/>
      <c r="F162" s="3345"/>
      <c r="G162" s="3345"/>
      <c r="H162" s="3345"/>
      <c r="I162" s="3341"/>
      <c r="J162" s="3341"/>
      <c r="K162" s="3341"/>
      <c r="L162" s="3341"/>
      <c r="M162" s="3345"/>
      <c r="N162" s="3348"/>
      <c r="O162" s="3351"/>
      <c r="P162" s="3334"/>
      <c r="Q162" s="3334"/>
      <c r="R162" s="3334"/>
      <c r="S162" s="3334"/>
      <c r="T162" s="3323"/>
      <c r="U162" s="1434"/>
      <c r="V162" s="1435" t="s">
        <v>47</v>
      </c>
      <c r="W162" s="1649" t="s">
        <v>453</v>
      </c>
      <c r="X162" s="1436">
        <v>6</v>
      </c>
      <c r="Y162" s="1437" t="s">
        <v>264</v>
      </c>
      <c r="Z162" s="1438">
        <v>0.54</v>
      </c>
      <c r="AA162" s="1439">
        <f t="shared" si="43"/>
        <v>3.24</v>
      </c>
      <c r="AB162" s="1439">
        <f t="shared" si="44"/>
        <v>3.6288</v>
      </c>
      <c r="AC162" s="1440"/>
      <c r="AD162" s="1437"/>
      <c r="AE162" s="1441" t="s">
        <v>52</v>
      </c>
      <c r="AF162" s="1441"/>
      <c r="AG162" s="3338"/>
    </row>
    <row r="163" spans="1:33" ht="22.5" customHeight="1" thickBot="1" x14ac:dyDescent="0.25">
      <c r="A163" s="3188"/>
      <c r="B163" s="3223" t="s">
        <v>137</v>
      </c>
      <c r="C163" s="3224"/>
      <c r="D163" s="3224"/>
      <c r="E163" s="3224"/>
      <c r="F163" s="3224"/>
      <c r="G163" s="3224"/>
      <c r="H163" s="3224"/>
      <c r="I163" s="3224"/>
      <c r="J163" s="3224"/>
      <c r="K163" s="3224"/>
      <c r="L163" s="3224"/>
      <c r="M163" s="3224"/>
      <c r="N163" s="1591" t="s">
        <v>138</v>
      </c>
      <c r="O163" s="1681">
        <f t="shared" ref="O163:S163" si="45">SUM(O131:O162)</f>
        <v>344.0016</v>
      </c>
      <c r="P163" s="1681">
        <f t="shared" si="45"/>
        <v>0</v>
      </c>
      <c r="Q163" s="1681">
        <f t="shared" si="45"/>
        <v>42</v>
      </c>
      <c r="R163" s="1681">
        <f t="shared" si="45"/>
        <v>0</v>
      </c>
      <c r="S163" s="1681">
        <f t="shared" si="45"/>
        <v>386.0016</v>
      </c>
      <c r="T163" s="1607"/>
      <c r="U163" s="3251" t="s">
        <v>139</v>
      </c>
      <c r="V163" s="3224"/>
      <c r="W163" s="3224"/>
      <c r="X163" s="3224"/>
      <c r="Y163" s="3224"/>
      <c r="Z163" s="3224"/>
      <c r="AA163" s="3224"/>
      <c r="AB163" s="1592" t="s">
        <v>138</v>
      </c>
      <c r="AC163" s="1676">
        <f>SUM(AC131:AC162)</f>
        <v>386.0016</v>
      </c>
      <c r="AD163" s="3252"/>
      <c r="AE163" s="3253"/>
      <c r="AF163" s="3253"/>
      <c r="AG163" s="3254"/>
    </row>
    <row r="164" spans="1:33" ht="28.5" customHeight="1" x14ac:dyDescent="0.2">
      <c r="A164" s="3176" t="s">
        <v>454</v>
      </c>
      <c r="B164" s="3312" t="s">
        <v>44</v>
      </c>
      <c r="C164" s="3313" t="s">
        <v>45</v>
      </c>
      <c r="D164" s="3237" t="s">
        <v>262</v>
      </c>
      <c r="E164" s="3314" t="s">
        <v>47</v>
      </c>
      <c r="F164" s="3237" t="s">
        <v>455</v>
      </c>
      <c r="G164" s="3237" t="s">
        <v>456</v>
      </c>
      <c r="H164" s="3237" t="s">
        <v>457</v>
      </c>
      <c r="I164" s="3368">
        <v>6</v>
      </c>
      <c r="J164" s="3368">
        <v>6</v>
      </c>
      <c r="K164" s="3369">
        <v>24</v>
      </c>
      <c r="L164" s="3369">
        <v>24</v>
      </c>
      <c r="M164" s="3367" t="s">
        <v>1174</v>
      </c>
      <c r="N164" s="3222" t="s">
        <v>459</v>
      </c>
      <c r="O164" s="3365">
        <f>+AC164</f>
        <v>32.078800000000001</v>
      </c>
      <c r="P164" s="3366">
        <v>0</v>
      </c>
      <c r="Q164" s="3366">
        <v>0</v>
      </c>
      <c r="R164" s="3366">
        <v>0</v>
      </c>
      <c r="S164" s="3375">
        <f>+SUM(O164:Q173)</f>
        <v>32.078800000000001</v>
      </c>
      <c r="T164" s="3222" t="s">
        <v>460</v>
      </c>
      <c r="U164" s="1392" t="s">
        <v>64</v>
      </c>
      <c r="V164" s="1442"/>
      <c r="W164" s="1628" t="s">
        <v>105</v>
      </c>
      <c r="X164" s="1376"/>
      <c r="Y164" s="1408"/>
      <c r="Z164" s="1416"/>
      <c r="AA164" s="1443"/>
      <c r="AB164" s="1421"/>
      <c r="AC164" s="1444">
        <f>SUM(AB165:AB173)</f>
        <v>32.078800000000001</v>
      </c>
      <c r="AD164" s="1364"/>
      <c r="AE164" s="1368"/>
      <c r="AF164" s="1368"/>
      <c r="AG164" s="3376" t="s">
        <v>1476</v>
      </c>
    </row>
    <row r="165" spans="1:33" ht="28.5" customHeight="1" x14ac:dyDescent="0.2">
      <c r="A165" s="3177"/>
      <c r="B165" s="3276"/>
      <c r="C165" s="3217"/>
      <c r="D165" s="3217"/>
      <c r="E165" s="3280"/>
      <c r="F165" s="3217"/>
      <c r="G165" s="3217"/>
      <c r="H165" s="3217"/>
      <c r="I165" s="3340"/>
      <c r="J165" s="3340"/>
      <c r="K165" s="3340"/>
      <c r="L165" s="3340"/>
      <c r="M165" s="3344"/>
      <c r="N165" s="3208"/>
      <c r="O165" s="3350"/>
      <c r="P165" s="3333"/>
      <c r="Q165" s="3333"/>
      <c r="R165" s="3333"/>
      <c r="S165" s="3333"/>
      <c r="T165" s="3208"/>
      <c r="U165" s="1445"/>
      <c r="V165" s="1369" t="s">
        <v>47</v>
      </c>
      <c r="W165" s="1630" t="s">
        <v>359</v>
      </c>
      <c r="X165" s="1370">
        <v>4</v>
      </c>
      <c r="Y165" s="1371" t="s">
        <v>264</v>
      </c>
      <c r="Z165" s="1372">
        <v>1.65</v>
      </c>
      <c r="AA165" s="1377">
        <f t="shared" ref="AA165:AA173" si="46">+X165*Z165</f>
        <v>6.6</v>
      </c>
      <c r="AB165" s="1377">
        <f t="shared" ref="AB165:AB166" si="47">+AA165*0.12+AA165</f>
        <v>7.3919999999999995</v>
      </c>
      <c r="AC165" s="1444"/>
      <c r="AD165" s="1408"/>
      <c r="AE165" s="1409" t="s">
        <v>52</v>
      </c>
      <c r="AF165" s="1409"/>
      <c r="AG165" s="3337"/>
    </row>
    <row r="166" spans="1:33" ht="28.5" customHeight="1" x14ac:dyDescent="0.2">
      <c r="A166" s="3177"/>
      <c r="B166" s="3276"/>
      <c r="C166" s="3217"/>
      <c r="D166" s="3217"/>
      <c r="E166" s="3280"/>
      <c r="F166" s="3217"/>
      <c r="G166" s="3217"/>
      <c r="H166" s="3217"/>
      <c r="I166" s="3340"/>
      <c r="J166" s="3340"/>
      <c r="K166" s="3340"/>
      <c r="L166" s="3340"/>
      <c r="M166" s="3344"/>
      <c r="N166" s="3208"/>
      <c r="O166" s="3350"/>
      <c r="P166" s="3333"/>
      <c r="Q166" s="3333"/>
      <c r="R166" s="3333"/>
      <c r="S166" s="3333"/>
      <c r="T166" s="3208"/>
      <c r="U166" s="1445"/>
      <c r="V166" s="1369" t="s">
        <v>47</v>
      </c>
      <c r="W166" s="1630" t="s">
        <v>364</v>
      </c>
      <c r="X166" s="1370">
        <v>3</v>
      </c>
      <c r="Y166" s="1371" t="s">
        <v>331</v>
      </c>
      <c r="Z166" s="1377">
        <v>0.21</v>
      </c>
      <c r="AA166" s="1377">
        <f t="shared" si="46"/>
        <v>0.63</v>
      </c>
      <c r="AB166" s="1377">
        <f t="shared" si="47"/>
        <v>0.7056</v>
      </c>
      <c r="AC166" s="1444"/>
      <c r="AD166" s="1408"/>
      <c r="AE166" s="1409" t="s">
        <v>52</v>
      </c>
      <c r="AF166" s="1409"/>
      <c r="AG166" s="3337"/>
    </row>
    <row r="167" spans="1:33" ht="28.5" customHeight="1" x14ac:dyDescent="0.2">
      <c r="A167" s="3177"/>
      <c r="B167" s="3276"/>
      <c r="C167" s="3217"/>
      <c r="D167" s="3217"/>
      <c r="E167" s="3280"/>
      <c r="F167" s="3217"/>
      <c r="G167" s="3217"/>
      <c r="H167" s="3217"/>
      <c r="I167" s="3340"/>
      <c r="J167" s="3340"/>
      <c r="K167" s="3340"/>
      <c r="L167" s="3340"/>
      <c r="M167" s="3344"/>
      <c r="N167" s="3208"/>
      <c r="O167" s="3350"/>
      <c r="P167" s="3333"/>
      <c r="Q167" s="3333"/>
      <c r="R167" s="3333"/>
      <c r="S167" s="3333"/>
      <c r="T167" s="3208"/>
      <c r="U167" s="1445"/>
      <c r="V167" s="1369" t="s">
        <v>47</v>
      </c>
      <c r="W167" s="1630" t="s">
        <v>348</v>
      </c>
      <c r="X167" s="1370">
        <v>1</v>
      </c>
      <c r="Y167" s="1371" t="s">
        <v>330</v>
      </c>
      <c r="Z167" s="1372">
        <v>3.25</v>
      </c>
      <c r="AA167" s="1377">
        <f t="shared" si="46"/>
        <v>3.25</v>
      </c>
      <c r="AB167" s="1377">
        <f>+AA167</f>
        <v>3.25</v>
      </c>
      <c r="AC167" s="1444"/>
      <c r="AD167" s="1408"/>
      <c r="AE167" s="1409" t="s">
        <v>52</v>
      </c>
      <c r="AF167" s="1409"/>
      <c r="AG167" s="3337"/>
    </row>
    <row r="168" spans="1:33" ht="28.5" customHeight="1" x14ac:dyDescent="0.2">
      <c r="A168" s="3177"/>
      <c r="B168" s="3276"/>
      <c r="C168" s="3217"/>
      <c r="D168" s="3217"/>
      <c r="E168" s="3280"/>
      <c r="F168" s="3217"/>
      <c r="G168" s="3217"/>
      <c r="H168" s="3217"/>
      <c r="I168" s="3340"/>
      <c r="J168" s="3340"/>
      <c r="K168" s="3340"/>
      <c r="L168" s="3340"/>
      <c r="M168" s="3344"/>
      <c r="N168" s="3208"/>
      <c r="O168" s="3350"/>
      <c r="P168" s="3333"/>
      <c r="Q168" s="3333"/>
      <c r="R168" s="3333"/>
      <c r="S168" s="3333"/>
      <c r="T168" s="3208"/>
      <c r="U168" s="1445"/>
      <c r="V168" s="1369" t="s">
        <v>47</v>
      </c>
      <c r="W168" s="1630" t="s">
        <v>335</v>
      </c>
      <c r="X168" s="1376">
        <v>6</v>
      </c>
      <c r="Y168" s="1408" t="s">
        <v>264</v>
      </c>
      <c r="Z168" s="1416">
        <v>0.24</v>
      </c>
      <c r="AA168" s="1377">
        <f t="shared" si="46"/>
        <v>1.44</v>
      </c>
      <c r="AB168" s="1377">
        <f t="shared" ref="AB168:AB173" si="48">+AA168*0.12+AA168</f>
        <v>1.6128</v>
      </c>
      <c r="AC168" s="1444"/>
      <c r="AD168" s="1408"/>
      <c r="AE168" s="1409" t="s">
        <v>52</v>
      </c>
      <c r="AF168" s="1409"/>
      <c r="AG168" s="3337"/>
    </row>
    <row r="169" spans="1:33" ht="28.5" customHeight="1" x14ac:dyDescent="0.2">
      <c r="A169" s="3177"/>
      <c r="B169" s="3276"/>
      <c r="C169" s="3217"/>
      <c r="D169" s="3217"/>
      <c r="E169" s="3280"/>
      <c r="F169" s="3217"/>
      <c r="G169" s="3217"/>
      <c r="H169" s="3217"/>
      <c r="I169" s="3340"/>
      <c r="J169" s="3340"/>
      <c r="K169" s="3340"/>
      <c r="L169" s="3340"/>
      <c r="M169" s="3344"/>
      <c r="N169" s="3208"/>
      <c r="O169" s="3350"/>
      <c r="P169" s="3333"/>
      <c r="Q169" s="3333"/>
      <c r="R169" s="3333"/>
      <c r="S169" s="3333"/>
      <c r="T169" s="3208"/>
      <c r="U169" s="1445"/>
      <c r="V169" s="1369" t="s">
        <v>47</v>
      </c>
      <c r="W169" s="1631" t="s">
        <v>361</v>
      </c>
      <c r="X169" s="1370">
        <v>1</v>
      </c>
      <c r="Y169" s="1408" t="s">
        <v>264</v>
      </c>
      <c r="Z169" s="1372">
        <v>1.94</v>
      </c>
      <c r="AA169" s="1377">
        <f t="shared" si="46"/>
        <v>1.94</v>
      </c>
      <c r="AB169" s="1377">
        <f t="shared" si="48"/>
        <v>2.1728000000000001</v>
      </c>
      <c r="AC169" s="1444"/>
      <c r="AD169" s="1408"/>
      <c r="AE169" s="1409" t="s">
        <v>52</v>
      </c>
      <c r="AF169" s="1409"/>
      <c r="AG169" s="3337"/>
    </row>
    <row r="170" spans="1:33" ht="28.5" customHeight="1" x14ac:dyDescent="0.2">
      <c r="A170" s="3178"/>
      <c r="B170" s="3276"/>
      <c r="C170" s="3217"/>
      <c r="D170" s="3217"/>
      <c r="E170" s="3280"/>
      <c r="F170" s="3217"/>
      <c r="G170" s="3217"/>
      <c r="H170" s="3217"/>
      <c r="I170" s="3340"/>
      <c r="J170" s="3340"/>
      <c r="K170" s="3340"/>
      <c r="L170" s="3340"/>
      <c r="M170" s="3344"/>
      <c r="N170" s="3208"/>
      <c r="O170" s="3350"/>
      <c r="P170" s="3333"/>
      <c r="Q170" s="3333"/>
      <c r="R170" s="3333"/>
      <c r="S170" s="3333"/>
      <c r="T170" s="3208"/>
      <c r="U170" s="1445"/>
      <c r="V170" s="1369" t="s">
        <v>47</v>
      </c>
      <c r="W170" s="1631" t="s">
        <v>362</v>
      </c>
      <c r="X170" s="1370">
        <v>1</v>
      </c>
      <c r="Y170" s="1408" t="s">
        <v>264</v>
      </c>
      <c r="Z170" s="1372">
        <v>13.76</v>
      </c>
      <c r="AA170" s="1446">
        <f t="shared" si="46"/>
        <v>13.76</v>
      </c>
      <c r="AB170" s="1421">
        <f t="shared" si="48"/>
        <v>15.411199999999999</v>
      </c>
      <c r="AC170" s="1444"/>
      <c r="AD170" s="1408"/>
      <c r="AE170" s="1409" t="s">
        <v>52</v>
      </c>
      <c r="AF170" s="1409"/>
      <c r="AG170" s="3337"/>
    </row>
    <row r="171" spans="1:33" ht="28.5" customHeight="1" x14ac:dyDescent="0.2">
      <c r="A171" s="3183" t="s">
        <v>454</v>
      </c>
      <c r="B171" s="3276"/>
      <c r="C171" s="3217"/>
      <c r="D171" s="3217"/>
      <c r="E171" s="3280"/>
      <c r="F171" s="3217"/>
      <c r="G171" s="3217"/>
      <c r="H171" s="3217"/>
      <c r="I171" s="3340"/>
      <c r="J171" s="3340"/>
      <c r="K171" s="3340"/>
      <c r="L171" s="3340"/>
      <c r="M171" s="3344"/>
      <c r="N171" s="3208"/>
      <c r="O171" s="3350"/>
      <c r="P171" s="3333"/>
      <c r="Q171" s="3333"/>
      <c r="R171" s="3333"/>
      <c r="S171" s="3333"/>
      <c r="T171" s="3208"/>
      <c r="U171" s="1313"/>
      <c r="V171" s="1369" t="s">
        <v>47</v>
      </c>
      <c r="W171" s="1631" t="s">
        <v>363</v>
      </c>
      <c r="X171" s="1370">
        <v>1</v>
      </c>
      <c r="Y171" s="1371" t="s">
        <v>331</v>
      </c>
      <c r="Z171" s="1372">
        <v>0.69</v>
      </c>
      <c r="AA171" s="1446">
        <f t="shared" si="46"/>
        <v>0.69</v>
      </c>
      <c r="AB171" s="1377">
        <f t="shared" si="48"/>
        <v>0.77279999999999993</v>
      </c>
      <c r="AC171" s="1315"/>
      <c r="AD171" s="1371"/>
      <c r="AE171" s="1375" t="s">
        <v>52</v>
      </c>
      <c r="AF171" s="1375"/>
      <c r="AG171" s="3337"/>
    </row>
    <row r="172" spans="1:33" ht="28.5" customHeight="1" x14ac:dyDescent="0.2">
      <c r="A172" s="3184"/>
      <c r="B172" s="3276"/>
      <c r="C172" s="3217"/>
      <c r="D172" s="3217"/>
      <c r="E172" s="3280"/>
      <c r="F172" s="3217"/>
      <c r="G172" s="3217"/>
      <c r="H172" s="3217"/>
      <c r="I172" s="3340"/>
      <c r="J172" s="3340"/>
      <c r="K172" s="3340"/>
      <c r="L172" s="3340"/>
      <c r="M172" s="3344"/>
      <c r="N172" s="3208"/>
      <c r="O172" s="3350"/>
      <c r="P172" s="3333"/>
      <c r="Q172" s="3333"/>
      <c r="R172" s="3333"/>
      <c r="S172" s="3333"/>
      <c r="T172" s="3208"/>
      <c r="U172" s="1313"/>
      <c r="V172" s="1369" t="s">
        <v>47</v>
      </c>
      <c r="W172" s="1630" t="s">
        <v>387</v>
      </c>
      <c r="X172" s="1447">
        <v>4</v>
      </c>
      <c r="Y172" s="1371" t="s">
        <v>264</v>
      </c>
      <c r="Z172" s="1372">
        <v>7.0000000000000007E-2</v>
      </c>
      <c r="AA172" s="1446">
        <f t="shared" si="46"/>
        <v>0.28000000000000003</v>
      </c>
      <c r="AB172" s="1377">
        <f t="shared" si="48"/>
        <v>0.31360000000000005</v>
      </c>
      <c r="AC172" s="1315"/>
      <c r="AD172" s="1371"/>
      <c r="AE172" s="1375" t="s">
        <v>52</v>
      </c>
      <c r="AF172" s="1375"/>
      <c r="AG172" s="3337"/>
    </row>
    <row r="173" spans="1:33" ht="28.5" customHeight="1" x14ac:dyDescent="0.2">
      <c r="A173" s="3184"/>
      <c r="B173" s="3295"/>
      <c r="C173" s="3217"/>
      <c r="D173" s="3217"/>
      <c r="E173" s="3280"/>
      <c r="F173" s="3288"/>
      <c r="G173" s="3288"/>
      <c r="H173" s="3288"/>
      <c r="I173" s="3394"/>
      <c r="J173" s="3394"/>
      <c r="K173" s="3394"/>
      <c r="L173" s="3394"/>
      <c r="M173" s="3393"/>
      <c r="N173" s="3401"/>
      <c r="O173" s="3402"/>
      <c r="P173" s="3392"/>
      <c r="Q173" s="3392"/>
      <c r="R173" s="3333"/>
      <c r="S173" s="3392"/>
      <c r="T173" s="3401"/>
      <c r="U173" s="1384"/>
      <c r="V173" s="1396" t="s">
        <v>47</v>
      </c>
      <c r="W173" s="1629" t="s">
        <v>388</v>
      </c>
      <c r="X173" s="1448">
        <v>4</v>
      </c>
      <c r="Y173" s="1386" t="s">
        <v>264</v>
      </c>
      <c r="Z173" s="1387">
        <v>0.1</v>
      </c>
      <c r="AA173" s="1398">
        <f t="shared" si="46"/>
        <v>0.4</v>
      </c>
      <c r="AB173" s="1398">
        <f t="shared" si="48"/>
        <v>0.44800000000000001</v>
      </c>
      <c r="AC173" s="1399"/>
      <c r="AD173" s="1386"/>
      <c r="AE173" s="1404" t="s">
        <v>52</v>
      </c>
      <c r="AF173" s="1404"/>
      <c r="AG173" s="3337"/>
    </row>
    <row r="174" spans="1:33" ht="31.5" customHeight="1" x14ac:dyDescent="0.2">
      <c r="A174" s="3184"/>
      <c r="B174" s="3302" t="s">
        <v>93</v>
      </c>
      <c r="C174" s="3303" t="s">
        <v>680</v>
      </c>
      <c r="D174" s="3304" t="s">
        <v>77</v>
      </c>
      <c r="E174" s="3305" t="s">
        <v>47</v>
      </c>
      <c r="F174" s="3304" t="s">
        <v>944</v>
      </c>
      <c r="G174" s="3304" t="s">
        <v>945</v>
      </c>
      <c r="H174" s="3304" t="s">
        <v>461</v>
      </c>
      <c r="I174" s="3339">
        <v>1</v>
      </c>
      <c r="J174" s="3339">
        <v>1</v>
      </c>
      <c r="K174" s="3342">
        <v>16</v>
      </c>
      <c r="L174" s="3342">
        <v>16</v>
      </c>
      <c r="M174" s="3357" t="s">
        <v>1175</v>
      </c>
      <c r="N174" s="3357" t="s">
        <v>476</v>
      </c>
      <c r="O174" s="3349">
        <f>+AC174</f>
        <v>18.311999999999998</v>
      </c>
      <c r="P174" s="3332">
        <v>0</v>
      </c>
      <c r="Q174" s="3332">
        <v>0</v>
      </c>
      <c r="R174" s="3332">
        <v>0</v>
      </c>
      <c r="S174" s="3335">
        <f>+SUM(O174:Q178)</f>
        <v>18.311999999999998</v>
      </c>
      <c r="T174" s="3210" t="s">
        <v>460</v>
      </c>
      <c r="U174" s="1445" t="s">
        <v>64</v>
      </c>
      <c r="V174" s="1393"/>
      <c r="W174" s="1632" t="s">
        <v>105</v>
      </c>
      <c r="X174" s="1376"/>
      <c r="Y174" s="1408"/>
      <c r="Z174" s="1416"/>
      <c r="AA174" s="1421"/>
      <c r="AB174" s="1421"/>
      <c r="AC174" s="1444">
        <f>SUM(AB175:AB178)</f>
        <v>18.311999999999998</v>
      </c>
      <c r="AD174" s="1408"/>
      <c r="AE174" s="1409"/>
      <c r="AF174" s="1409"/>
      <c r="AG174" s="3336" t="s">
        <v>1458</v>
      </c>
    </row>
    <row r="175" spans="1:33" ht="31.5" customHeight="1" x14ac:dyDescent="0.2">
      <c r="A175" s="3184"/>
      <c r="B175" s="3276"/>
      <c r="C175" s="3217"/>
      <c r="D175" s="3217"/>
      <c r="E175" s="3280"/>
      <c r="F175" s="3217"/>
      <c r="G175" s="3217"/>
      <c r="H175" s="3217"/>
      <c r="I175" s="3340"/>
      <c r="J175" s="3340"/>
      <c r="K175" s="3340"/>
      <c r="L175" s="3340"/>
      <c r="M175" s="3344"/>
      <c r="N175" s="3344"/>
      <c r="O175" s="3350"/>
      <c r="P175" s="3333"/>
      <c r="Q175" s="3333"/>
      <c r="R175" s="3333"/>
      <c r="S175" s="3333"/>
      <c r="T175" s="3208"/>
      <c r="U175" s="1313"/>
      <c r="V175" s="1369" t="s">
        <v>47</v>
      </c>
      <c r="W175" s="1630" t="s">
        <v>358</v>
      </c>
      <c r="X175" s="1370">
        <v>1</v>
      </c>
      <c r="Y175" s="1371" t="s">
        <v>331</v>
      </c>
      <c r="Z175" s="1372">
        <v>1.8</v>
      </c>
      <c r="AA175" s="1446">
        <f t="shared" ref="AA175:AA178" si="49">+X175*Z175</f>
        <v>1.8</v>
      </c>
      <c r="AB175" s="1421">
        <f t="shared" ref="AB175:AB178" si="50">+AA175*0.12+AA175</f>
        <v>2.016</v>
      </c>
      <c r="AC175" s="1444"/>
      <c r="AD175" s="1371"/>
      <c r="AE175" s="1375" t="s">
        <v>52</v>
      </c>
      <c r="AF175" s="1375"/>
      <c r="AG175" s="3337"/>
    </row>
    <row r="176" spans="1:33" ht="31.5" customHeight="1" x14ac:dyDescent="0.2">
      <c r="A176" s="3184"/>
      <c r="B176" s="3276"/>
      <c r="C176" s="3217"/>
      <c r="D176" s="3217"/>
      <c r="E176" s="3280"/>
      <c r="F176" s="3217"/>
      <c r="G176" s="3217"/>
      <c r="H176" s="3217"/>
      <c r="I176" s="3340"/>
      <c r="J176" s="3340"/>
      <c r="K176" s="3340"/>
      <c r="L176" s="3340"/>
      <c r="M176" s="3344"/>
      <c r="N176" s="3344"/>
      <c r="O176" s="3350"/>
      <c r="P176" s="3333"/>
      <c r="Q176" s="3333"/>
      <c r="R176" s="3333"/>
      <c r="S176" s="3333"/>
      <c r="T176" s="3208"/>
      <c r="U176" s="1313"/>
      <c r="V176" s="1369" t="s">
        <v>47</v>
      </c>
      <c r="W176" s="1630" t="s">
        <v>148</v>
      </c>
      <c r="X176" s="1370">
        <v>3</v>
      </c>
      <c r="Y176" s="1371" t="s">
        <v>264</v>
      </c>
      <c r="Z176" s="1372">
        <v>0.65</v>
      </c>
      <c r="AA176" s="1446">
        <f t="shared" si="49"/>
        <v>1.9500000000000002</v>
      </c>
      <c r="AB176" s="1377">
        <f t="shared" si="50"/>
        <v>2.1840000000000002</v>
      </c>
      <c r="AC176" s="1315"/>
      <c r="AD176" s="1371"/>
      <c r="AE176" s="1375" t="s">
        <v>52</v>
      </c>
      <c r="AF176" s="1375"/>
      <c r="AG176" s="3337"/>
    </row>
    <row r="177" spans="1:33" ht="31.5" customHeight="1" x14ac:dyDescent="0.2">
      <c r="A177" s="3184"/>
      <c r="B177" s="3276"/>
      <c r="C177" s="3217"/>
      <c r="D177" s="3217"/>
      <c r="E177" s="3280"/>
      <c r="F177" s="3217"/>
      <c r="G177" s="3217"/>
      <c r="H177" s="3217"/>
      <c r="I177" s="3340"/>
      <c r="J177" s="3340"/>
      <c r="K177" s="3340"/>
      <c r="L177" s="3340"/>
      <c r="M177" s="3344"/>
      <c r="N177" s="3344"/>
      <c r="O177" s="3350"/>
      <c r="P177" s="3333"/>
      <c r="Q177" s="3333"/>
      <c r="R177" s="3333"/>
      <c r="S177" s="3333"/>
      <c r="T177" s="3208"/>
      <c r="U177" s="1313"/>
      <c r="V177" s="1369" t="s">
        <v>47</v>
      </c>
      <c r="W177" s="1630" t="s">
        <v>379</v>
      </c>
      <c r="X177" s="1370">
        <v>2</v>
      </c>
      <c r="Y177" s="1371" t="s">
        <v>331</v>
      </c>
      <c r="Z177" s="1421">
        <v>5.4</v>
      </c>
      <c r="AA177" s="1446">
        <f t="shared" si="49"/>
        <v>10.8</v>
      </c>
      <c r="AB177" s="1377">
        <f t="shared" si="50"/>
        <v>12.096</v>
      </c>
      <c r="AC177" s="1315"/>
      <c r="AD177" s="1371"/>
      <c r="AE177" s="1375" t="s">
        <v>52</v>
      </c>
      <c r="AF177" s="1375"/>
      <c r="AG177" s="3337"/>
    </row>
    <row r="178" spans="1:33" ht="31.5" customHeight="1" x14ac:dyDescent="0.2">
      <c r="A178" s="3184"/>
      <c r="B178" s="3317"/>
      <c r="C178" s="3218"/>
      <c r="D178" s="3218"/>
      <c r="E178" s="3320"/>
      <c r="F178" s="3218"/>
      <c r="G178" s="3218"/>
      <c r="H178" s="3218"/>
      <c r="I178" s="3362"/>
      <c r="J178" s="3362"/>
      <c r="K178" s="3362"/>
      <c r="L178" s="3362"/>
      <c r="M178" s="3361"/>
      <c r="N178" s="3361"/>
      <c r="O178" s="3350"/>
      <c r="P178" s="3333"/>
      <c r="Q178" s="3333"/>
      <c r="R178" s="3333"/>
      <c r="S178" s="3333"/>
      <c r="T178" s="3209"/>
      <c r="U178" s="1384"/>
      <c r="V178" s="1396" t="s">
        <v>47</v>
      </c>
      <c r="W178" s="1629" t="s">
        <v>332</v>
      </c>
      <c r="X178" s="1397">
        <v>2</v>
      </c>
      <c r="Y178" s="1386" t="s">
        <v>264</v>
      </c>
      <c r="Z178" s="1387">
        <v>0.9</v>
      </c>
      <c r="AA178" s="1398">
        <f t="shared" si="49"/>
        <v>1.8</v>
      </c>
      <c r="AB178" s="1398">
        <f t="shared" si="50"/>
        <v>2.016</v>
      </c>
      <c r="AC178" s="1399"/>
      <c r="AD178" s="1386"/>
      <c r="AE178" s="1404" t="s">
        <v>52</v>
      </c>
      <c r="AF178" s="1404"/>
      <c r="AG178" s="3415"/>
    </row>
    <row r="179" spans="1:33" ht="75" customHeight="1" x14ac:dyDescent="0.2">
      <c r="A179" s="3184"/>
      <c r="B179" s="3302" t="s">
        <v>44</v>
      </c>
      <c r="C179" s="3303" t="s">
        <v>329</v>
      </c>
      <c r="D179" s="3304" t="s">
        <v>262</v>
      </c>
      <c r="E179" s="3305" t="s">
        <v>47</v>
      </c>
      <c r="F179" s="3304" t="s">
        <v>463</v>
      </c>
      <c r="G179" s="3304" t="s">
        <v>96</v>
      </c>
      <c r="H179" s="3304" t="s">
        <v>417</v>
      </c>
      <c r="I179" s="3339">
        <v>1</v>
      </c>
      <c r="J179" s="3339">
        <v>1</v>
      </c>
      <c r="K179" s="3342">
        <v>2</v>
      </c>
      <c r="L179" s="3342">
        <v>2</v>
      </c>
      <c r="M179" s="3357" t="s">
        <v>1177</v>
      </c>
      <c r="N179" s="3346" t="s">
        <v>366</v>
      </c>
      <c r="O179" s="3349">
        <f>AC179</f>
        <v>3.25</v>
      </c>
      <c r="P179" s="3332">
        <v>0</v>
      </c>
      <c r="Q179" s="3332">
        <v>0</v>
      </c>
      <c r="R179" s="3332">
        <v>0</v>
      </c>
      <c r="S179" s="3335">
        <f>+SUM(O179:R180)</f>
        <v>3.25</v>
      </c>
      <c r="T179" s="3210" t="s">
        <v>460</v>
      </c>
      <c r="U179" s="1392" t="s">
        <v>64</v>
      </c>
      <c r="V179" s="1393" t="s">
        <v>47</v>
      </c>
      <c r="W179" s="1628" t="s">
        <v>105</v>
      </c>
      <c r="X179" s="1363"/>
      <c r="Y179" s="1364"/>
      <c r="Z179" s="1365"/>
      <c r="AA179" s="1394"/>
      <c r="AB179" s="1394"/>
      <c r="AC179" s="1395">
        <f>AB180</f>
        <v>3.25</v>
      </c>
      <c r="AD179" s="1408"/>
      <c r="AE179" s="1409"/>
      <c r="AF179" s="1409"/>
      <c r="AG179" s="3377" t="s">
        <v>1459</v>
      </c>
    </row>
    <row r="180" spans="1:33" ht="75" customHeight="1" thickBot="1" x14ac:dyDescent="0.25">
      <c r="A180" s="3184"/>
      <c r="B180" s="3277"/>
      <c r="C180" s="3272"/>
      <c r="D180" s="3272"/>
      <c r="E180" s="3281"/>
      <c r="F180" s="3272"/>
      <c r="G180" s="3272"/>
      <c r="H180" s="3272"/>
      <c r="I180" s="3341"/>
      <c r="J180" s="3341"/>
      <c r="K180" s="3341"/>
      <c r="L180" s="3341"/>
      <c r="M180" s="3345"/>
      <c r="N180" s="3348"/>
      <c r="O180" s="3351"/>
      <c r="P180" s="3334"/>
      <c r="Q180" s="3334"/>
      <c r="R180" s="3334"/>
      <c r="S180" s="3334"/>
      <c r="T180" s="3323"/>
      <c r="U180" s="1449"/>
      <c r="V180" s="1450" t="s">
        <v>47</v>
      </c>
      <c r="W180" s="1634" t="s">
        <v>348</v>
      </c>
      <c r="X180" s="1451">
        <v>1</v>
      </c>
      <c r="Y180" s="1452" t="s">
        <v>330</v>
      </c>
      <c r="Z180" s="1453">
        <v>3.25</v>
      </c>
      <c r="AA180" s="1454">
        <f>+X180*Z180</f>
        <v>3.25</v>
      </c>
      <c r="AB180" s="1454">
        <f>+AA180</f>
        <v>3.25</v>
      </c>
      <c r="AC180" s="1455"/>
      <c r="AD180" s="1452"/>
      <c r="AE180" s="1456" t="s">
        <v>52</v>
      </c>
      <c r="AF180" s="1456"/>
      <c r="AG180" s="3338"/>
    </row>
    <row r="181" spans="1:33" ht="22.5" customHeight="1" thickBot="1" x14ac:dyDescent="0.25">
      <c r="A181" s="3185"/>
      <c r="B181" s="3223" t="s">
        <v>137</v>
      </c>
      <c r="C181" s="3224"/>
      <c r="D181" s="3224"/>
      <c r="E181" s="3224"/>
      <c r="F181" s="3224"/>
      <c r="G181" s="3224"/>
      <c r="H181" s="3224"/>
      <c r="I181" s="3224"/>
      <c r="J181" s="3224"/>
      <c r="K181" s="3224"/>
      <c r="L181" s="3224"/>
      <c r="M181" s="3224"/>
      <c r="N181" s="1591" t="s">
        <v>138</v>
      </c>
      <c r="O181" s="1681">
        <f t="shared" ref="O181:S181" si="51">SUM(O164:O180)</f>
        <v>53.640799999999999</v>
      </c>
      <c r="P181" s="1682">
        <f t="shared" si="51"/>
        <v>0</v>
      </c>
      <c r="Q181" s="1682">
        <f t="shared" si="51"/>
        <v>0</v>
      </c>
      <c r="R181" s="1682">
        <f t="shared" si="51"/>
        <v>0</v>
      </c>
      <c r="S181" s="1682">
        <f t="shared" si="51"/>
        <v>53.640799999999999</v>
      </c>
      <c r="T181" s="1607"/>
      <c r="U181" s="3251" t="s">
        <v>139</v>
      </c>
      <c r="V181" s="3224"/>
      <c r="W181" s="3224"/>
      <c r="X181" s="3224"/>
      <c r="Y181" s="3224"/>
      <c r="Z181" s="3224"/>
      <c r="AA181" s="3224"/>
      <c r="AB181" s="1589" t="s">
        <v>138</v>
      </c>
      <c r="AC181" s="1676">
        <f>SUM(AC164:AC179)</f>
        <v>53.640799999999999</v>
      </c>
      <c r="AD181" s="3252"/>
      <c r="AE181" s="3253"/>
      <c r="AF181" s="3253"/>
      <c r="AG181" s="3254"/>
    </row>
    <row r="182" spans="1:33" ht="21.95" customHeight="1" x14ac:dyDescent="0.2">
      <c r="A182" s="3192" t="s">
        <v>465</v>
      </c>
      <c r="B182" s="3432" t="s">
        <v>44</v>
      </c>
      <c r="C182" s="3313" t="s">
        <v>45</v>
      </c>
      <c r="D182" s="3237" t="s">
        <v>262</v>
      </c>
      <c r="E182" s="3314" t="s">
        <v>47</v>
      </c>
      <c r="F182" s="3237" t="s">
        <v>455</v>
      </c>
      <c r="G182" s="3237" t="s">
        <v>456</v>
      </c>
      <c r="H182" s="3237" t="s">
        <v>457</v>
      </c>
      <c r="I182" s="3368">
        <v>6</v>
      </c>
      <c r="J182" s="3368">
        <v>6</v>
      </c>
      <c r="K182" s="3369">
        <v>24</v>
      </c>
      <c r="L182" s="3369">
        <v>24</v>
      </c>
      <c r="M182" s="3363" t="s">
        <v>946</v>
      </c>
      <c r="N182" s="3364" t="s">
        <v>459</v>
      </c>
      <c r="O182" s="3365">
        <f>+AC182+AC188</f>
        <v>34.522399999999998</v>
      </c>
      <c r="P182" s="3366">
        <v>0</v>
      </c>
      <c r="Q182" s="3366">
        <v>0</v>
      </c>
      <c r="R182" s="3366">
        <v>0</v>
      </c>
      <c r="S182" s="3375">
        <f>SUM(O182:R192)</f>
        <v>34.522399999999998</v>
      </c>
      <c r="T182" s="3222" t="s">
        <v>466</v>
      </c>
      <c r="U182" s="1445" t="s">
        <v>64</v>
      </c>
      <c r="V182" s="1393"/>
      <c r="W182" s="1632" t="s">
        <v>105</v>
      </c>
      <c r="X182" s="1457"/>
      <c r="Y182" s="1371"/>
      <c r="Z182" s="1372"/>
      <c r="AA182" s="1377"/>
      <c r="AB182" s="1377"/>
      <c r="AC182" s="1458">
        <f>SUM(AB183:AB187)</f>
        <v>21.561999999999998</v>
      </c>
      <c r="AD182" s="1459"/>
      <c r="AE182" s="1460"/>
      <c r="AF182" s="1460"/>
      <c r="AG182" s="3376" t="s">
        <v>1460</v>
      </c>
    </row>
    <row r="183" spans="1:33" ht="21.95" customHeight="1" x14ac:dyDescent="0.2">
      <c r="A183" s="3190"/>
      <c r="B183" s="3354"/>
      <c r="C183" s="3217"/>
      <c r="D183" s="3217"/>
      <c r="E183" s="3280"/>
      <c r="F183" s="3217"/>
      <c r="G183" s="3217"/>
      <c r="H183" s="3217"/>
      <c r="I183" s="3340"/>
      <c r="J183" s="3340"/>
      <c r="K183" s="3340"/>
      <c r="L183" s="3340"/>
      <c r="M183" s="3344"/>
      <c r="N183" s="3347"/>
      <c r="O183" s="3350"/>
      <c r="P183" s="3333"/>
      <c r="Q183" s="3333"/>
      <c r="R183" s="3333"/>
      <c r="S183" s="3333"/>
      <c r="T183" s="3208"/>
      <c r="U183" s="1445"/>
      <c r="V183" s="1369" t="s">
        <v>47</v>
      </c>
      <c r="W183" s="1630" t="s">
        <v>348</v>
      </c>
      <c r="X183" s="1370">
        <v>1</v>
      </c>
      <c r="Y183" s="1371" t="s">
        <v>330</v>
      </c>
      <c r="Z183" s="1372">
        <v>3.25</v>
      </c>
      <c r="AA183" s="1446">
        <f t="shared" ref="AA183:AA187" si="52">+X183*Z183</f>
        <v>3.25</v>
      </c>
      <c r="AB183" s="1421">
        <f>+AA183</f>
        <v>3.25</v>
      </c>
      <c r="AC183" s="1315"/>
      <c r="AD183" s="1371"/>
      <c r="AE183" s="1375" t="s">
        <v>52</v>
      </c>
      <c r="AF183" s="1375"/>
      <c r="AG183" s="3337"/>
    </row>
    <row r="184" spans="1:33" ht="21.95" customHeight="1" x14ac:dyDescent="0.2">
      <c r="A184" s="3190"/>
      <c r="B184" s="3354"/>
      <c r="C184" s="3217"/>
      <c r="D184" s="3217"/>
      <c r="E184" s="3280"/>
      <c r="F184" s="3217"/>
      <c r="G184" s="3217"/>
      <c r="H184" s="3217"/>
      <c r="I184" s="3340"/>
      <c r="J184" s="3340"/>
      <c r="K184" s="3340"/>
      <c r="L184" s="3340"/>
      <c r="M184" s="3344"/>
      <c r="N184" s="3347"/>
      <c r="O184" s="3350"/>
      <c r="P184" s="3333"/>
      <c r="Q184" s="3333"/>
      <c r="R184" s="3333"/>
      <c r="S184" s="3333"/>
      <c r="T184" s="3208"/>
      <c r="U184" s="1445"/>
      <c r="V184" s="1369" t="s">
        <v>47</v>
      </c>
      <c r="W184" s="1630" t="s">
        <v>358</v>
      </c>
      <c r="X184" s="1370">
        <v>1</v>
      </c>
      <c r="Y184" s="1371" t="s">
        <v>331</v>
      </c>
      <c r="Z184" s="1372">
        <v>1.8</v>
      </c>
      <c r="AA184" s="1446">
        <f t="shared" si="52"/>
        <v>1.8</v>
      </c>
      <c r="AB184" s="1421">
        <f t="shared" ref="AB184:AB187" si="53">+AA184*0.12+AA184</f>
        <v>2.016</v>
      </c>
      <c r="AC184" s="1315"/>
      <c r="AD184" s="1371"/>
      <c r="AE184" s="1375" t="s">
        <v>52</v>
      </c>
      <c r="AF184" s="1375"/>
      <c r="AG184" s="3337"/>
    </row>
    <row r="185" spans="1:33" ht="21.95" customHeight="1" x14ac:dyDescent="0.2">
      <c r="A185" s="3190"/>
      <c r="B185" s="3354"/>
      <c r="C185" s="3217"/>
      <c r="D185" s="3217"/>
      <c r="E185" s="3280"/>
      <c r="F185" s="3217"/>
      <c r="G185" s="3217"/>
      <c r="H185" s="3217"/>
      <c r="I185" s="3340"/>
      <c r="J185" s="3340"/>
      <c r="K185" s="3340"/>
      <c r="L185" s="3340"/>
      <c r="M185" s="3344"/>
      <c r="N185" s="3347"/>
      <c r="O185" s="3350"/>
      <c r="P185" s="3333"/>
      <c r="Q185" s="3333"/>
      <c r="R185" s="3333"/>
      <c r="S185" s="3333"/>
      <c r="T185" s="3208"/>
      <c r="U185" s="1445"/>
      <c r="V185" s="1369" t="s">
        <v>47</v>
      </c>
      <c r="W185" s="1630" t="s">
        <v>148</v>
      </c>
      <c r="X185" s="1370">
        <v>3</v>
      </c>
      <c r="Y185" s="1371" t="s">
        <v>264</v>
      </c>
      <c r="Z185" s="1372">
        <v>0.65</v>
      </c>
      <c r="AA185" s="1446">
        <f t="shared" si="52"/>
        <v>1.9500000000000002</v>
      </c>
      <c r="AB185" s="1377">
        <f t="shared" si="53"/>
        <v>2.1840000000000002</v>
      </c>
      <c r="AC185" s="1315"/>
      <c r="AD185" s="1371"/>
      <c r="AE185" s="1375" t="s">
        <v>52</v>
      </c>
      <c r="AF185" s="1375"/>
      <c r="AG185" s="3337"/>
    </row>
    <row r="186" spans="1:33" ht="33.950000000000003" customHeight="1" x14ac:dyDescent="0.2">
      <c r="A186" s="3190"/>
      <c r="B186" s="3354"/>
      <c r="C186" s="3217"/>
      <c r="D186" s="3217"/>
      <c r="E186" s="3280"/>
      <c r="F186" s="3217"/>
      <c r="G186" s="3217"/>
      <c r="H186" s="3217"/>
      <c r="I186" s="3340"/>
      <c r="J186" s="3340"/>
      <c r="K186" s="3340"/>
      <c r="L186" s="3340"/>
      <c r="M186" s="3344"/>
      <c r="N186" s="3347"/>
      <c r="O186" s="3350"/>
      <c r="P186" s="3333"/>
      <c r="Q186" s="3333"/>
      <c r="R186" s="3333"/>
      <c r="S186" s="3333"/>
      <c r="T186" s="3208"/>
      <c r="U186" s="1313"/>
      <c r="V186" s="1369" t="s">
        <v>47</v>
      </c>
      <c r="W186" s="1630" t="s">
        <v>379</v>
      </c>
      <c r="X186" s="1370">
        <v>2</v>
      </c>
      <c r="Y186" s="1371" t="s">
        <v>331</v>
      </c>
      <c r="Z186" s="1421">
        <v>5.4</v>
      </c>
      <c r="AA186" s="1446">
        <f t="shared" si="52"/>
        <v>10.8</v>
      </c>
      <c r="AB186" s="1377">
        <f t="shared" si="53"/>
        <v>12.096</v>
      </c>
      <c r="AC186" s="1315"/>
      <c r="AD186" s="1371"/>
      <c r="AE186" s="1371" t="s">
        <v>52</v>
      </c>
      <c r="AF186" s="1461"/>
      <c r="AG186" s="3337"/>
    </row>
    <row r="187" spans="1:33" ht="21.95" customHeight="1" x14ac:dyDescent="0.2">
      <c r="A187" s="3190"/>
      <c r="B187" s="3354"/>
      <c r="C187" s="3217"/>
      <c r="D187" s="3217"/>
      <c r="E187" s="3280"/>
      <c r="F187" s="3217"/>
      <c r="G187" s="3217"/>
      <c r="H187" s="3217"/>
      <c r="I187" s="3340"/>
      <c r="J187" s="3340"/>
      <c r="K187" s="3340"/>
      <c r="L187" s="3340"/>
      <c r="M187" s="3344"/>
      <c r="N187" s="3347"/>
      <c r="O187" s="3350"/>
      <c r="P187" s="3333"/>
      <c r="Q187" s="3333"/>
      <c r="R187" s="3333"/>
      <c r="S187" s="3333"/>
      <c r="T187" s="3208"/>
      <c r="U187" s="1313"/>
      <c r="V187" s="1369" t="s">
        <v>47</v>
      </c>
      <c r="W187" s="1630" t="s">
        <v>332</v>
      </c>
      <c r="X187" s="1370">
        <v>2</v>
      </c>
      <c r="Y187" s="1371" t="s">
        <v>264</v>
      </c>
      <c r="Z187" s="1372">
        <v>0.9</v>
      </c>
      <c r="AA187" s="1377">
        <f t="shared" si="52"/>
        <v>1.8</v>
      </c>
      <c r="AB187" s="1377">
        <f t="shared" si="53"/>
        <v>2.016</v>
      </c>
      <c r="AC187" s="1315"/>
      <c r="AD187" s="1371"/>
      <c r="AE187" s="1371" t="s">
        <v>52</v>
      </c>
      <c r="AF187" s="1375"/>
      <c r="AG187" s="3337"/>
    </row>
    <row r="188" spans="1:33" ht="21.95" customHeight="1" x14ac:dyDescent="0.2">
      <c r="A188" s="3190"/>
      <c r="B188" s="3354"/>
      <c r="C188" s="3217"/>
      <c r="D188" s="3217"/>
      <c r="E188" s="3280"/>
      <c r="F188" s="3217"/>
      <c r="G188" s="3217"/>
      <c r="H188" s="3217"/>
      <c r="I188" s="3340"/>
      <c r="J188" s="3340"/>
      <c r="K188" s="3340"/>
      <c r="L188" s="3340"/>
      <c r="M188" s="3344"/>
      <c r="N188" s="3347"/>
      <c r="O188" s="3350"/>
      <c r="P188" s="3333"/>
      <c r="Q188" s="3333"/>
      <c r="R188" s="3333"/>
      <c r="S188" s="3333"/>
      <c r="T188" s="3208"/>
      <c r="U188" s="1445" t="s">
        <v>64</v>
      </c>
      <c r="V188" s="1393"/>
      <c r="W188" s="1632" t="s">
        <v>105</v>
      </c>
      <c r="X188" s="1376"/>
      <c r="Y188" s="1408"/>
      <c r="Z188" s="1416"/>
      <c r="AA188" s="1421"/>
      <c r="AB188" s="1421"/>
      <c r="AC188" s="1444">
        <f>SUM(AB189:AB192)</f>
        <v>12.9604</v>
      </c>
      <c r="AD188" s="1408"/>
      <c r="AE188" s="1409"/>
      <c r="AF188" s="1409"/>
      <c r="AG188" s="3337"/>
    </row>
    <row r="189" spans="1:33" ht="21.95" customHeight="1" x14ac:dyDescent="0.2">
      <c r="A189" s="3191"/>
      <c r="B189" s="3354"/>
      <c r="C189" s="3217"/>
      <c r="D189" s="3217"/>
      <c r="E189" s="3280"/>
      <c r="F189" s="3217"/>
      <c r="G189" s="3217"/>
      <c r="H189" s="3217"/>
      <c r="I189" s="3340"/>
      <c r="J189" s="3340"/>
      <c r="K189" s="3340"/>
      <c r="L189" s="3340"/>
      <c r="M189" s="3344"/>
      <c r="N189" s="3347"/>
      <c r="O189" s="3350"/>
      <c r="P189" s="3333"/>
      <c r="Q189" s="3333"/>
      <c r="R189" s="3333"/>
      <c r="S189" s="3333"/>
      <c r="T189" s="3208"/>
      <c r="U189" s="1445"/>
      <c r="V189" s="1369" t="s">
        <v>47</v>
      </c>
      <c r="W189" s="1630" t="s">
        <v>359</v>
      </c>
      <c r="X189" s="1370">
        <v>4</v>
      </c>
      <c r="Y189" s="1371" t="s">
        <v>264</v>
      </c>
      <c r="Z189" s="1372">
        <v>1.65</v>
      </c>
      <c r="AA189" s="1377">
        <f t="shared" ref="AA189:AA192" si="54">+X189*Z189</f>
        <v>6.6</v>
      </c>
      <c r="AB189" s="1377">
        <f t="shared" ref="AB189:AB190" si="55">+AA189*0.12+AA189</f>
        <v>7.3919999999999995</v>
      </c>
      <c r="AC189" s="1315"/>
      <c r="AD189" s="1408"/>
      <c r="AE189" s="1409" t="s">
        <v>52</v>
      </c>
      <c r="AF189" s="1409"/>
      <c r="AG189" s="3337"/>
    </row>
    <row r="190" spans="1:33" ht="21.95" customHeight="1" x14ac:dyDescent="0.2">
      <c r="A190" s="3183" t="s">
        <v>465</v>
      </c>
      <c r="B190" s="3354"/>
      <c r="C190" s="3217"/>
      <c r="D190" s="3217"/>
      <c r="E190" s="3280"/>
      <c r="F190" s="3217"/>
      <c r="G190" s="3217"/>
      <c r="H190" s="3217"/>
      <c r="I190" s="3340"/>
      <c r="J190" s="3340"/>
      <c r="K190" s="3340"/>
      <c r="L190" s="3340"/>
      <c r="M190" s="3344"/>
      <c r="N190" s="3347"/>
      <c r="O190" s="3350"/>
      <c r="P190" s="3333"/>
      <c r="Q190" s="3333"/>
      <c r="R190" s="3333"/>
      <c r="S190" s="3333"/>
      <c r="T190" s="3208"/>
      <c r="U190" s="1445"/>
      <c r="V190" s="1369" t="s">
        <v>47</v>
      </c>
      <c r="W190" s="1630" t="s">
        <v>364</v>
      </c>
      <c r="X190" s="1370">
        <v>3</v>
      </c>
      <c r="Y190" s="1371" t="s">
        <v>331</v>
      </c>
      <c r="Z190" s="1377">
        <v>0.21</v>
      </c>
      <c r="AA190" s="1377">
        <f t="shared" si="54"/>
        <v>0.63</v>
      </c>
      <c r="AB190" s="1377">
        <f t="shared" si="55"/>
        <v>0.7056</v>
      </c>
      <c r="AC190" s="1315"/>
      <c r="AD190" s="1408"/>
      <c r="AE190" s="1409" t="s">
        <v>52</v>
      </c>
      <c r="AF190" s="1409"/>
      <c r="AG190" s="3337"/>
    </row>
    <row r="191" spans="1:33" ht="21.95" customHeight="1" x14ac:dyDescent="0.2">
      <c r="A191" s="3184"/>
      <c r="B191" s="3354"/>
      <c r="C191" s="3217"/>
      <c r="D191" s="3217"/>
      <c r="E191" s="3280"/>
      <c r="F191" s="3217"/>
      <c r="G191" s="3217"/>
      <c r="H191" s="3217"/>
      <c r="I191" s="3340"/>
      <c r="J191" s="3340"/>
      <c r="K191" s="3340"/>
      <c r="L191" s="3340"/>
      <c r="M191" s="3344"/>
      <c r="N191" s="3347"/>
      <c r="O191" s="3350"/>
      <c r="P191" s="3333"/>
      <c r="Q191" s="3333"/>
      <c r="R191" s="3333"/>
      <c r="S191" s="3333"/>
      <c r="T191" s="3208"/>
      <c r="U191" s="1445"/>
      <c r="V191" s="1369" t="s">
        <v>47</v>
      </c>
      <c r="W191" s="1630" t="s">
        <v>348</v>
      </c>
      <c r="X191" s="1370">
        <v>1</v>
      </c>
      <c r="Y191" s="1371" t="s">
        <v>330</v>
      </c>
      <c r="Z191" s="1372">
        <v>3.25</v>
      </c>
      <c r="AA191" s="1377">
        <f t="shared" si="54"/>
        <v>3.25</v>
      </c>
      <c r="AB191" s="1377">
        <f>+AA191</f>
        <v>3.25</v>
      </c>
      <c r="AC191" s="1444"/>
      <c r="AD191" s="1408"/>
      <c r="AE191" s="1409" t="s">
        <v>52</v>
      </c>
      <c r="AF191" s="1409"/>
      <c r="AG191" s="3337"/>
    </row>
    <row r="192" spans="1:33" ht="21.95" customHeight="1" x14ac:dyDescent="0.2">
      <c r="A192" s="3184"/>
      <c r="B192" s="3354"/>
      <c r="C192" s="3217"/>
      <c r="D192" s="3217"/>
      <c r="E192" s="3280"/>
      <c r="F192" s="3217"/>
      <c r="G192" s="3217"/>
      <c r="H192" s="3217"/>
      <c r="I192" s="3340"/>
      <c r="J192" s="3340"/>
      <c r="K192" s="3340"/>
      <c r="L192" s="3340"/>
      <c r="M192" s="3344"/>
      <c r="N192" s="3347"/>
      <c r="O192" s="3350"/>
      <c r="P192" s="3333"/>
      <c r="Q192" s="3333"/>
      <c r="R192" s="3333"/>
      <c r="S192" s="3333"/>
      <c r="T192" s="3208"/>
      <c r="U192" s="1384"/>
      <c r="V192" s="1396" t="s">
        <v>47</v>
      </c>
      <c r="W192" s="1629" t="s">
        <v>335</v>
      </c>
      <c r="X192" s="1385">
        <v>6</v>
      </c>
      <c r="Y192" s="1462" t="s">
        <v>264</v>
      </c>
      <c r="Z192" s="1463">
        <v>0.24</v>
      </c>
      <c r="AA192" s="1398">
        <f t="shared" si="54"/>
        <v>1.44</v>
      </c>
      <c r="AB192" s="1398">
        <f>+AA192*0.12+AA192</f>
        <v>1.6128</v>
      </c>
      <c r="AC192" s="1399"/>
      <c r="AD192" s="1386"/>
      <c r="AE192" s="1404" t="s">
        <v>52</v>
      </c>
      <c r="AF192" s="1404"/>
      <c r="AG192" s="3337"/>
    </row>
    <row r="193" spans="1:33" ht="30.75" customHeight="1" x14ac:dyDescent="0.2">
      <c r="A193" s="3184"/>
      <c r="B193" s="3353" t="s">
        <v>93</v>
      </c>
      <c r="C193" s="3318" t="s">
        <v>680</v>
      </c>
      <c r="D193" s="3301" t="s">
        <v>77</v>
      </c>
      <c r="E193" s="1464" t="s">
        <v>47</v>
      </c>
      <c r="F193" s="3301" t="s">
        <v>944</v>
      </c>
      <c r="G193" s="3301" t="s">
        <v>945</v>
      </c>
      <c r="H193" s="3301" t="s">
        <v>461</v>
      </c>
      <c r="I193" s="3339">
        <v>2</v>
      </c>
      <c r="J193" s="3339">
        <v>2</v>
      </c>
      <c r="K193" s="3342">
        <v>24</v>
      </c>
      <c r="L193" s="3342">
        <v>24</v>
      </c>
      <c r="M193" s="3357" t="s">
        <v>467</v>
      </c>
      <c r="N193" s="3357" t="s">
        <v>476</v>
      </c>
      <c r="O193" s="3349">
        <f>+AC193</f>
        <v>3.7071999999999998</v>
      </c>
      <c r="P193" s="3332">
        <v>0</v>
      </c>
      <c r="Q193" s="3332">
        <v>0</v>
      </c>
      <c r="R193" s="3332">
        <v>0</v>
      </c>
      <c r="S193" s="3335">
        <f>SUM(O193:R197)</f>
        <v>3.7071999999999998</v>
      </c>
      <c r="T193" s="3210" t="s">
        <v>466</v>
      </c>
      <c r="U193" s="1445" t="s">
        <v>64</v>
      </c>
      <c r="V193" s="1393"/>
      <c r="W193" s="1632" t="s">
        <v>105</v>
      </c>
      <c r="X193" s="1376"/>
      <c r="Y193" s="1408"/>
      <c r="Z193" s="1416"/>
      <c r="AA193" s="1421"/>
      <c r="AB193" s="1421"/>
      <c r="AC193" s="1444">
        <f>SUM(AB194:AB197)</f>
        <v>3.7071999999999998</v>
      </c>
      <c r="AD193" s="1408"/>
      <c r="AE193" s="1409"/>
      <c r="AF193" s="1409"/>
      <c r="AG193" s="3336" t="s">
        <v>1459</v>
      </c>
    </row>
    <row r="194" spans="1:33" ht="30.75" customHeight="1" x14ac:dyDescent="0.2">
      <c r="A194" s="3184"/>
      <c r="B194" s="3354"/>
      <c r="C194" s="3217"/>
      <c r="D194" s="3217"/>
      <c r="E194" s="1465"/>
      <c r="F194" s="3217"/>
      <c r="G194" s="3217"/>
      <c r="H194" s="3217"/>
      <c r="I194" s="3340"/>
      <c r="J194" s="3340"/>
      <c r="K194" s="3340"/>
      <c r="L194" s="3340"/>
      <c r="M194" s="3344"/>
      <c r="N194" s="3344"/>
      <c r="O194" s="3350"/>
      <c r="P194" s="3333"/>
      <c r="Q194" s="3333"/>
      <c r="R194" s="3333"/>
      <c r="S194" s="3333"/>
      <c r="T194" s="3208"/>
      <c r="U194" s="1445"/>
      <c r="V194" s="1369" t="s">
        <v>47</v>
      </c>
      <c r="W194" s="1631" t="s">
        <v>361</v>
      </c>
      <c r="X194" s="1370">
        <v>1</v>
      </c>
      <c r="Y194" s="1408" t="s">
        <v>264</v>
      </c>
      <c r="Z194" s="1372">
        <v>1.94</v>
      </c>
      <c r="AA194" s="1377">
        <f t="shared" ref="AA194:AA197" si="56">+X194*Z194</f>
        <v>1.94</v>
      </c>
      <c r="AB194" s="1377">
        <f t="shared" ref="AB194:AB197" si="57">+AA194*0.12+AA194</f>
        <v>2.1728000000000001</v>
      </c>
      <c r="AC194" s="1315"/>
      <c r="AD194" s="1371"/>
      <c r="AE194" s="1371" t="s">
        <v>52</v>
      </c>
      <c r="AF194" s="1375"/>
      <c r="AG194" s="3337"/>
    </row>
    <row r="195" spans="1:33" ht="30.75" customHeight="1" x14ac:dyDescent="0.2">
      <c r="A195" s="3184"/>
      <c r="B195" s="3354"/>
      <c r="C195" s="3217"/>
      <c r="D195" s="3217"/>
      <c r="E195" s="1465"/>
      <c r="F195" s="3217"/>
      <c r="G195" s="3217"/>
      <c r="H195" s="3217"/>
      <c r="I195" s="3340"/>
      <c r="J195" s="3340"/>
      <c r="K195" s="3340"/>
      <c r="L195" s="3340"/>
      <c r="M195" s="3344"/>
      <c r="N195" s="3344"/>
      <c r="O195" s="3350"/>
      <c r="P195" s="3333"/>
      <c r="Q195" s="3333"/>
      <c r="R195" s="3333"/>
      <c r="S195" s="3333"/>
      <c r="T195" s="3208"/>
      <c r="U195" s="1445"/>
      <c r="V195" s="1369" t="s">
        <v>47</v>
      </c>
      <c r="W195" s="1631" t="s">
        <v>363</v>
      </c>
      <c r="X195" s="1370">
        <v>1</v>
      </c>
      <c r="Y195" s="1371" t="s">
        <v>331</v>
      </c>
      <c r="Z195" s="1372">
        <v>0.69</v>
      </c>
      <c r="AA195" s="1446">
        <f t="shared" si="56"/>
        <v>0.69</v>
      </c>
      <c r="AB195" s="1377">
        <f t="shared" si="57"/>
        <v>0.77279999999999993</v>
      </c>
      <c r="AC195" s="1315"/>
      <c r="AD195" s="1408"/>
      <c r="AE195" s="1409" t="s">
        <v>52</v>
      </c>
      <c r="AF195" s="1409"/>
      <c r="AG195" s="3337"/>
    </row>
    <row r="196" spans="1:33" ht="30.75" customHeight="1" x14ac:dyDescent="0.2">
      <c r="A196" s="3184"/>
      <c r="B196" s="3354"/>
      <c r="C196" s="3217"/>
      <c r="D196" s="3217"/>
      <c r="E196" s="1465"/>
      <c r="F196" s="3217"/>
      <c r="G196" s="3217"/>
      <c r="H196" s="3217"/>
      <c r="I196" s="3340"/>
      <c r="J196" s="3340"/>
      <c r="K196" s="3340"/>
      <c r="L196" s="3340"/>
      <c r="M196" s="3344"/>
      <c r="N196" s="3344"/>
      <c r="O196" s="3350"/>
      <c r="P196" s="3333"/>
      <c r="Q196" s="3333"/>
      <c r="R196" s="3333"/>
      <c r="S196" s="3333"/>
      <c r="T196" s="3208"/>
      <c r="U196" s="1445"/>
      <c r="V196" s="1369" t="s">
        <v>47</v>
      </c>
      <c r="W196" s="1630" t="s">
        <v>387</v>
      </c>
      <c r="X196" s="1447">
        <v>4</v>
      </c>
      <c r="Y196" s="1371" t="s">
        <v>264</v>
      </c>
      <c r="Z196" s="1372">
        <v>7.0000000000000007E-2</v>
      </c>
      <c r="AA196" s="1446">
        <f t="shared" si="56"/>
        <v>0.28000000000000003</v>
      </c>
      <c r="AB196" s="1377">
        <f t="shared" si="57"/>
        <v>0.31360000000000005</v>
      </c>
      <c r="AC196" s="1315"/>
      <c r="AD196" s="1371"/>
      <c r="AE196" s="1371" t="s">
        <v>52</v>
      </c>
      <c r="AF196" s="1461"/>
      <c r="AG196" s="3337"/>
    </row>
    <row r="197" spans="1:33" ht="30.75" customHeight="1" x14ac:dyDescent="0.2">
      <c r="A197" s="3184"/>
      <c r="B197" s="3433"/>
      <c r="C197" s="3217"/>
      <c r="D197" s="3217"/>
      <c r="E197" s="1465"/>
      <c r="F197" s="3217"/>
      <c r="G197" s="3217"/>
      <c r="H197" s="3218"/>
      <c r="I197" s="3362"/>
      <c r="J197" s="3362"/>
      <c r="K197" s="3435"/>
      <c r="L197" s="3435"/>
      <c r="M197" s="3361"/>
      <c r="N197" s="3361"/>
      <c r="O197" s="3359"/>
      <c r="P197" s="3360"/>
      <c r="Q197" s="3360"/>
      <c r="R197" s="3360"/>
      <c r="S197" s="3360"/>
      <c r="T197" s="3209"/>
      <c r="U197" s="1479"/>
      <c r="V197" s="1396" t="s">
        <v>47</v>
      </c>
      <c r="W197" s="1629" t="s">
        <v>388</v>
      </c>
      <c r="X197" s="1448">
        <v>4</v>
      </c>
      <c r="Y197" s="1386" t="s">
        <v>264</v>
      </c>
      <c r="Z197" s="1387">
        <v>0.1</v>
      </c>
      <c r="AA197" s="1398">
        <f t="shared" si="56"/>
        <v>0.4</v>
      </c>
      <c r="AB197" s="1398">
        <f t="shared" si="57"/>
        <v>0.44800000000000001</v>
      </c>
      <c r="AC197" s="1399"/>
      <c r="AD197" s="1386"/>
      <c r="AE197" s="1404" t="s">
        <v>52</v>
      </c>
      <c r="AF197" s="1404"/>
      <c r="AG197" s="3415"/>
    </row>
    <row r="198" spans="1:33" ht="77.25" customHeight="1" x14ac:dyDescent="0.2">
      <c r="A198" s="3184"/>
      <c r="B198" s="3353" t="s">
        <v>44</v>
      </c>
      <c r="C198" s="3303" t="s">
        <v>329</v>
      </c>
      <c r="D198" s="3304" t="s">
        <v>262</v>
      </c>
      <c r="E198" s="3305" t="s">
        <v>47</v>
      </c>
      <c r="F198" s="3304" t="s">
        <v>468</v>
      </c>
      <c r="G198" s="3304" t="s">
        <v>96</v>
      </c>
      <c r="H198" s="3304" t="s">
        <v>417</v>
      </c>
      <c r="I198" s="3339">
        <v>1</v>
      </c>
      <c r="J198" s="3339">
        <v>2</v>
      </c>
      <c r="K198" s="3434">
        <v>24</v>
      </c>
      <c r="L198" s="3434">
        <v>24</v>
      </c>
      <c r="M198" s="3357" t="s">
        <v>464</v>
      </c>
      <c r="N198" s="3357" t="s">
        <v>366</v>
      </c>
      <c r="O198" s="3349">
        <f>AC198</f>
        <v>15.411199999999999</v>
      </c>
      <c r="P198" s="3332">
        <v>0</v>
      </c>
      <c r="Q198" s="3332">
        <v>0</v>
      </c>
      <c r="R198" s="3332">
        <v>0</v>
      </c>
      <c r="S198" s="3335">
        <f>SUM(O198:R199)</f>
        <v>15.411199999999999</v>
      </c>
      <c r="T198" s="3210" t="s">
        <v>466</v>
      </c>
      <c r="U198" s="1392" t="s">
        <v>64</v>
      </c>
      <c r="V198" s="1393" t="s">
        <v>47</v>
      </c>
      <c r="W198" s="1628" t="s">
        <v>105</v>
      </c>
      <c r="X198" s="1363"/>
      <c r="Y198" s="1364"/>
      <c r="Z198" s="1365"/>
      <c r="AA198" s="1394"/>
      <c r="AB198" s="1394"/>
      <c r="AC198" s="1395">
        <f>AB199</f>
        <v>15.411199999999999</v>
      </c>
      <c r="AD198" s="1364"/>
      <c r="AE198" s="1364"/>
      <c r="AF198" s="1466"/>
      <c r="AG198" s="3377" t="s">
        <v>1458</v>
      </c>
    </row>
    <row r="199" spans="1:33" ht="77.25" customHeight="1" thickBot="1" x14ac:dyDescent="0.25">
      <c r="A199" s="3184"/>
      <c r="B199" s="3355"/>
      <c r="C199" s="3272"/>
      <c r="D199" s="3272"/>
      <c r="E199" s="3281"/>
      <c r="F199" s="3272"/>
      <c r="G199" s="3272"/>
      <c r="H199" s="3272"/>
      <c r="I199" s="3341"/>
      <c r="J199" s="3341"/>
      <c r="K199" s="3341"/>
      <c r="L199" s="3341"/>
      <c r="M199" s="3345"/>
      <c r="N199" s="3345"/>
      <c r="O199" s="3351"/>
      <c r="P199" s="3334"/>
      <c r="Q199" s="3334"/>
      <c r="R199" s="3334"/>
      <c r="S199" s="3334"/>
      <c r="T199" s="3323"/>
      <c r="U199" s="1449"/>
      <c r="V199" s="1450" t="s">
        <v>47</v>
      </c>
      <c r="W199" s="1634" t="s">
        <v>1433</v>
      </c>
      <c r="X199" s="1451">
        <v>1</v>
      </c>
      <c r="Y199" s="1452" t="s">
        <v>264</v>
      </c>
      <c r="Z199" s="1453">
        <v>13.76</v>
      </c>
      <c r="AA199" s="1454">
        <f>+X199*Z199</f>
        <v>13.76</v>
      </c>
      <c r="AB199" s="1454">
        <f>+AA199*0.12+AA199</f>
        <v>15.411199999999999</v>
      </c>
      <c r="AC199" s="1455"/>
      <c r="AD199" s="1452"/>
      <c r="AE199" s="1452" t="s">
        <v>52</v>
      </c>
      <c r="AF199" s="1467"/>
      <c r="AG199" s="3338"/>
    </row>
    <row r="200" spans="1:33" ht="22.5" customHeight="1" thickBot="1" x14ac:dyDescent="0.25">
      <c r="A200" s="3185"/>
      <c r="B200" s="3223" t="s">
        <v>137</v>
      </c>
      <c r="C200" s="3224"/>
      <c r="D200" s="3224"/>
      <c r="E200" s="3224"/>
      <c r="F200" s="3224"/>
      <c r="G200" s="3224"/>
      <c r="H200" s="3224"/>
      <c r="I200" s="3224"/>
      <c r="J200" s="3224"/>
      <c r="K200" s="3224"/>
      <c r="L200" s="3224"/>
      <c r="M200" s="3224"/>
      <c r="N200" s="1591" t="s">
        <v>138</v>
      </c>
      <c r="O200" s="1681">
        <f t="shared" ref="O200:S200" si="58">SUM(O182:O199)</f>
        <v>53.640799999999999</v>
      </c>
      <c r="P200" s="1681">
        <f t="shared" si="58"/>
        <v>0</v>
      </c>
      <c r="Q200" s="1681">
        <f t="shared" si="58"/>
        <v>0</v>
      </c>
      <c r="R200" s="1681">
        <f t="shared" si="58"/>
        <v>0</v>
      </c>
      <c r="S200" s="1682">
        <f t="shared" si="58"/>
        <v>53.640799999999999</v>
      </c>
      <c r="T200" s="1607"/>
      <c r="U200" s="3251" t="s">
        <v>139</v>
      </c>
      <c r="V200" s="3224"/>
      <c r="W200" s="3224"/>
      <c r="X200" s="3224"/>
      <c r="Y200" s="3224"/>
      <c r="Z200" s="3224"/>
      <c r="AA200" s="3224"/>
      <c r="AB200" s="1589" t="s">
        <v>138</v>
      </c>
      <c r="AC200" s="1676">
        <f>SUM(AC182:AC199)</f>
        <v>53.640799999999999</v>
      </c>
      <c r="AD200" s="3252"/>
      <c r="AE200" s="3253"/>
      <c r="AF200" s="3253"/>
      <c r="AG200" s="3254"/>
    </row>
    <row r="201" spans="1:33" ht="29.25" customHeight="1" x14ac:dyDescent="0.2">
      <c r="A201" s="3192" t="s">
        <v>469</v>
      </c>
      <c r="B201" s="3432" t="s">
        <v>75</v>
      </c>
      <c r="C201" s="3313" t="s">
        <v>76</v>
      </c>
      <c r="D201" s="3237" t="s">
        <v>77</v>
      </c>
      <c r="E201" s="3314" t="s">
        <v>470</v>
      </c>
      <c r="F201" s="3237" t="s">
        <v>455</v>
      </c>
      <c r="G201" s="3237" t="s">
        <v>456</v>
      </c>
      <c r="H201" s="3237" t="s">
        <v>457</v>
      </c>
      <c r="I201" s="3368">
        <v>10</v>
      </c>
      <c r="J201" s="3368">
        <v>10</v>
      </c>
      <c r="K201" s="3369">
        <v>24</v>
      </c>
      <c r="L201" s="3369">
        <v>24</v>
      </c>
      <c r="M201" s="3367" t="s">
        <v>947</v>
      </c>
      <c r="N201" s="3364" t="s">
        <v>948</v>
      </c>
      <c r="O201" s="3365">
        <f>AC201</f>
        <v>19.9176</v>
      </c>
      <c r="P201" s="3391">
        <v>0</v>
      </c>
      <c r="Q201" s="3391">
        <v>0</v>
      </c>
      <c r="R201" s="3391">
        <v>0</v>
      </c>
      <c r="S201" s="3416">
        <f>+SUM(O201:Q209)</f>
        <v>19.9176</v>
      </c>
      <c r="T201" s="3222" t="s">
        <v>471</v>
      </c>
      <c r="U201" s="1445" t="s">
        <v>64</v>
      </c>
      <c r="V201" s="1393"/>
      <c r="W201" s="1632" t="s">
        <v>105</v>
      </c>
      <c r="X201" s="1376"/>
      <c r="Y201" s="1408"/>
      <c r="Z201" s="1416"/>
      <c r="AA201" s="1421"/>
      <c r="AB201" s="1421"/>
      <c r="AC201" s="1315">
        <f>SUM(AB202:AB209)</f>
        <v>19.9176</v>
      </c>
      <c r="AD201" s="1408"/>
      <c r="AE201" s="1408"/>
      <c r="AF201" s="1468"/>
      <c r="AG201" s="3376"/>
    </row>
    <row r="202" spans="1:33" ht="29.25" customHeight="1" x14ac:dyDescent="0.2">
      <c r="A202" s="3190"/>
      <c r="B202" s="3354"/>
      <c r="C202" s="3217"/>
      <c r="D202" s="3217"/>
      <c r="E202" s="3280"/>
      <c r="F202" s="3217"/>
      <c r="G202" s="3217"/>
      <c r="H202" s="3217"/>
      <c r="I202" s="3340"/>
      <c r="J202" s="3340"/>
      <c r="K202" s="3340"/>
      <c r="L202" s="3340"/>
      <c r="M202" s="3344"/>
      <c r="N202" s="3347"/>
      <c r="O202" s="3350"/>
      <c r="P202" s="3333"/>
      <c r="Q202" s="3333"/>
      <c r="R202" s="3333"/>
      <c r="S202" s="3333"/>
      <c r="T202" s="3208"/>
      <c r="U202" s="1469"/>
      <c r="V202" s="1369" t="s">
        <v>47</v>
      </c>
      <c r="W202" s="1630" t="s">
        <v>359</v>
      </c>
      <c r="X202" s="1370">
        <v>4</v>
      </c>
      <c r="Y202" s="1371" t="s">
        <v>264</v>
      </c>
      <c r="Z202" s="1372">
        <v>1.65</v>
      </c>
      <c r="AA202" s="1377">
        <f t="shared" ref="AA202:AA209" si="59">+X202*Z202</f>
        <v>6.6</v>
      </c>
      <c r="AB202" s="1377">
        <f t="shared" ref="AB202:AB203" si="60">+AA202*0.12+AA202</f>
        <v>7.3919999999999995</v>
      </c>
      <c r="AC202" s="1377"/>
      <c r="AD202" s="1408"/>
      <c r="AE202" s="1408" t="s">
        <v>52</v>
      </c>
      <c r="AF202" s="1468"/>
      <c r="AG202" s="3337"/>
    </row>
    <row r="203" spans="1:33" ht="29.25" customHeight="1" x14ac:dyDescent="0.2">
      <c r="A203" s="3190"/>
      <c r="B203" s="3354"/>
      <c r="C203" s="3217"/>
      <c r="D203" s="3217"/>
      <c r="E203" s="3280"/>
      <c r="F203" s="3217"/>
      <c r="G203" s="3217"/>
      <c r="H203" s="3217"/>
      <c r="I203" s="3340"/>
      <c r="J203" s="3340"/>
      <c r="K203" s="3340"/>
      <c r="L203" s="3340"/>
      <c r="M203" s="3344"/>
      <c r="N203" s="3347"/>
      <c r="O203" s="3350"/>
      <c r="P203" s="3333"/>
      <c r="Q203" s="3333"/>
      <c r="R203" s="3333"/>
      <c r="S203" s="3333"/>
      <c r="T203" s="3208"/>
      <c r="U203" s="1469"/>
      <c r="V203" s="1369" t="s">
        <v>47</v>
      </c>
      <c r="W203" s="1630" t="s">
        <v>364</v>
      </c>
      <c r="X203" s="1370">
        <v>3</v>
      </c>
      <c r="Y203" s="1371" t="s">
        <v>331</v>
      </c>
      <c r="Z203" s="1377">
        <v>0.21</v>
      </c>
      <c r="AA203" s="1377">
        <f t="shared" si="59"/>
        <v>0.63</v>
      </c>
      <c r="AB203" s="1377">
        <f t="shared" si="60"/>
        <v>0.7056</v>
      </c>
      <c r="AC203" s="1421"/>
      <c r="AD203" s="1408"/>
      <c r="AE203" s="1408" t="s">
        <v>52</v>
      </c>
      <c r="AF203" s="1468"/>
      <c r="AG203" s="3337"/>
    </row>
    <row r="204" spans="1:33" ht="29.25" customHeight="1" x14ac:dyDescent="0.2">
      <c r="A204" s="3190"/>
      <c r="B204" s="3354"/>
      <c r="C204" s="3217"/>
      <c r="D204" s="3217"/>
      <c r="E204" s="3280"/>
      <c r="F204" s="3217"/>
      <c r="G204" s="3217"/>
      <c r="H204" s="3217"/>
      <c r="I204" s="3340"/>
      <c r="J204" s="3340"/>
      <c r="K204" s="3340"/>
      <c r="L204" s="3340"/>
      <c r="M204" s="3344"/>
      <c r="N204" s="3347"/>
      <c r="O204" s="3350"/>
      <c r="P204" s="3333"/>
      <c r="Q204" s="3333"/>
      <c r="R204" s="3333"/>
      <c r="S204" s="3333"/>
      <c r="T204" s="3208"/>
      <c r="U204" s="1469"/>
      <c r="V204" s="1369" t="s">
        <v>47</v>
      </c>
      <c r="W204" s="1630" t="s">
        <v>348</v>
      </c>
      <c r="X204" s="1370">
        <v>2</v>
      </c>
      <c r="Y204" s="1371" t="s">
        <v>330</v>
      </c>
      <c r="Z204" s="1372">
        <v>3.25</v>
      </c>
      <c r="AA204" s="1377">
        <f t="shared" si="59"/>
        <v>6.5</v>
      </c>
      <c r="AB204" s="1377">
        <f>+AA204</f>
        <v>6.5</v>
      </c>
      <c r="AC204" s="1315"/>
      <c r="AD204" s="1371"/>
      <c r="AE204" s="1371" t="s">
        <v>52</v>
      </c>
      <c r="AF204" s="1375"/>
      <c r="AG204" s="3337"/>
    </row>
    <row r="205" spans="1:33" ht="29.25" customHeight="1" x14ac:dyDescent="0.2">
      <c r="A205" s="3190"/>
      <c r="B205" s="3354"/>
      <c r="C205" s="3217"/>
      <c r="D205" s="3217"/>
      <c r="E205" s="3280"/>
      <c r="F205" s="3217"/>
      <c r="G205" s="3217"/>
      <c r="H205" s="3217"/>
      <c r="I205" s="3340"/>
      <c r="J205" s="3340"/>
      <c r="K205" s="3340"/>
      <c r="L205" s="3340"/>
      <c r="M205" s="3344"/>
      <c r="N205" s="3347"/>
      <c r="O205" s="3350"/>
      <c r="P205" s="3333"/>
      <c r="Q205" s="3333"/>
      <c r="R205" s="3333"/>
      <c r="S205" s="3333"/>
      <c r="T205" s="3208"/>
      <c r="U205" s="1469"/>
      <c r="V205" s="1369" t="s">
        <v>47</v>
      </c>
      <c r="W205" s="1630" t="s">
        <v>335</v>
      </c>
      <c r="X205" s="1376">
        <v>6</v>
      </c>
      <c r="Y205" s="1408" t="s">
        <v>264</v>
      </c>
      <c r="Z205" s="1416">
        <v>0.24</v>
      </c>
      <c r="AA205" s="1377">
        <f t="shared" si="59"/>
        <v>1.44</v>
      </c>
      <c r="AB205" s="1377">
        <f t="shared" ref="AB205:AB209" si="61">+AA205*0.12+AA205</f>
        <v>1.6128</v>
      </c>
      <c r="AC205" s="1315"/>
      <c r="AD205" s="1371"/>
      <c r="AE205" s="1371" t="s">
        <v>52</v>
      </c>
      <c r="AF205" s="1461"/>
      <c r="AG205" s="3337"/>
    </row>
    <row r="206" spans="1:33" ht="29.25" customHeight="1" x14ac:dyDescent="0.2">
      <c r="A206" s="3190"/>
      <c r="B206" s="3354"/>
      <c r="C206" s="3217"/>
      <c r="D206" s="3217"/>
      <c r="E206" s="3280"/>
      <c r="F206" s="3217"/>
      <c r="G206" s="3217"/>
      <c r="H206" s="3217"/>
      <c r="I206" s="3340"/>
      <c r="J206" s="3340"/>
      <c r="K206" s="3340"/>
      <c r="L206" s="3340"/>
      <c r="M206" s="3344"/>
      <c r="N206" s="3347"/>
      <c r="O206" s="3350"/>
      <c r="P206" s="3333"/>
      <c r="Q206" s="3333"/>
      <c r="R206" s="3333"/>
      <c r="S206" s="3333"/>
      <c r="T206" s="3208"/>
      <c r="U206" s="1469"/>
      <c r="V206" s="1369" t="s">
        <v>47</v>
      </c>
      <c r="W206" s="1631" t="s">
        <v>361</v>
      </c>
      <c r="X206" s="1370">
        <v>1</v>
      </c>
      <c r="Y206" s="1408" t="s">
        <v>264</v>
      </c>
      <c r="Z206" s="1372">
        <v>1.94</v>
      </c>
      <c r="AA206" s="1377">
        <f t="shared" si="59"/>
        <v>1.94</v>
      </c>
      <c r="AB206" s="1377">
        <f t="shared" si="61"/>
        <v>2.1728000000000001</v>
      </c>
      <c r="AC206" s="1444"/>
      <c r="AD206" s="1408"/>
      <c r="AE206" s="1408" t="s">
        <v>52</v>
      </c>
      <c r="AF206" s="1468"/>
      <c r="AG206" s="3337"/>
    </row>
    <row r="207" spans="1:33" ht="29.25" customHeight="1" x14ac:dyDescent="0.2">
      <c r="A207" s="3191"/>
      <c r="B207" s="3354"/>
      <c r="C207" s="3217"/>
      <c r="D207" s="3217"/>
      <c r="E207" s="3280"/>
      <c r="F207" s="3217"/>
      <c r="G207" s="3217"/>
      <c r="H207" s="3217"/>
      <c r="I207" s="3340"/>
      <c r="J207" s="3340"/>
      <c r="K207" s="3340"/>
      <c r="L207" s="3340"/>
      <c r="M207" s="3344"/>
      <c r="N207" s="3347"/>
      <c r="O207" s="3350"/>
      <c r="P207" s="3333"/>
      <c r="Q207" s="3333"/>
      <c r="R207" s="3333"/>
      <c r="S207" s="3333"/>
      <c r="T207" s="3208"/>
      <c r="U207" s="1469"/>
      <c r="V207" s="1369" t="s">
        <v>47</v>
      </c>
      <c r="W207" s="1631" t="s">
        <v>363</v>
      </c>
      <c r="X207" s="1370">
        <v>1</v>
      </c>
      <c r="Y207" s="1371" t="s">
        <v>331</v>
      </c>
      <c r="Z207" s="1372">
        <v>0.69</v>
      </c>
      <c r="AA207" s="1446">
        <f t="shared" si="59"/>
        <v>0.69</v>
      </c>
      <c r="AB207" s="1377">
        <f t="shared" si="61"/>
        <v>0.77279999999999993</v>
      </c>
      <c r="AC207" s="1315"/>
      <c r="AD207" s="1371"/>
      <c r="AE207" s="1371" t="s">
        <v>52</v>
      </c>
      <c r="AF207" s="1375"/>
      <c r="AG207" s="3337"/>
    </row>
    <row r="208" spans="1:33" ht="29.25" customHeight="1" x14ac:dyDescent="0.2">
      <c r="A208" s="3179" t="s">
        <v>469</v>
      </c>
      <c r="B208" s="3354"/>
      <c r="C208" s="3217"/>
      <c r="D208" s="3217"/>
      <c r="E208" s="3280"/>
      <c r="F208" s="3217"/>
      <c r="G208" s="3217"/>
      <c r="H208" s="3217"/>
      <c r="I208" s="3340"/>
      <c r="J208" s="3340"/>
      <c r="K208" s="3340"/>
      <c r="L208" s="3340"/>
      <c r="M208" s="3344"/>
      <c r="N208" s="3347"/>
      <c r="O208" s="3350"/>
      <c r="P208" s="3333"/>
      <c r="Q208" s="3333"/>
      <c r="R208" s="3333"/>
      <c r="S208" s="3333"/>
      <c r="T208" s="3208"/>
      <c r="U208" s="1469"/>
      <c r="V208" s="1369" t="s">
        <v>47</v>
      </c>
      <c r="W208" s="1630" t="s">
        <v>387</v>
      </c>
      <c r="X208" s="1447">
        <v>4</v>
      </c>
      <c r="Y208" s="1371" t="s">
        <v>264</v>
      </c>
      <c r="Z208" s="1372">
        <v>7.0000000000000007E-2</v>
      </c>
      <c r="AA208" s="1446">
        <f t="shared" si="59"/>
        <v>0.28000000000000003</v>
      </c>
      <c r="AB208" s="1377">
        <f t="shared" si="61"/>
        <v>0.31360000000000005</v>
      </c>
      <c r="AC208" s="1470"/>
      <c r="AD208" s="1380"/>
      <c r="AE208" s="1380" t="s">
        <v>52</v>
      </c>
      <c r="AF208" s="1471"/>
      <c r="AG208" s="3337"/>
    </row>
    <row r="209" spans="1:33" ht="29.25" customHeight="1" x14ac:dyDescent="0.2">
      <c r="A209" s="3180"/>
      <c r="B209" s="3433"/>
      <c r="C209" s="3218"/>
      <c r="D209" s="3218"/>
      <c r="E209" s="3320"/>
      <c r="F209" s="3218"/>
      <c r="G209" s="3218"/>
      <c r="H209" s="3218"/>
      <c r="I209" s="3362"/>
      <c r="J209" s="3362"/>
      <c r="K209" s="3362"/>
      <c r="L209" s="3362"/>
      <c r="M209" s="3361"/>
      <c r="N209" s="3358"/>
      <c r="O209" s="3359"/>
      <c r="P209" s="3360"/>
      <c r="Q209" s="3360"/>
      <c r="R209" s="3360"/>
      <c r="S209" s="3360"/>
      <c r="T209" s="3209"/>
      <c r="U209" s="1384"/>
      <c r="V209" s="1396" t="s">
        <v>47</v>
      </c>
      <c r="W209" s="1629" t="s">
        <v>388</v>
      </c>
      <c r="X209" s="1448">
        <v>4</v>
      </c>
      <c r="Y209" s="1386" t="s">
        <v>264</v>
      </c>
      <c r="Z209" s="1387">
        <v>0.1</v>
      </c>
      <c r="AA209" s="1398">
        <f t="shared" si="59"/>
        <v>0.4</v>
      </c>
      <c r="AB209" s="1398">
        <f t="shared" si="61"/>
        <v>0.44800000000000001</v>
      </c>
      <c r="AC209" s="1399"/>
      <c r="AD209" s="1386"/>
      <c r="AE209" s="1386" t="s">
        <v>52</v>
      </c>
      <c r="AF209" s="1472"/>
      <c r="AG209" s="3356"/>
    </row>
    <row r="210" spans="1:33" ht="118.5" customHeight="1" x14ac:dyDescent="0.2">
      <c r="A210" s="3180"/>
      <c r="B210" s="3353" t="s">
        <v>93</v>
      </c>
      <c r="C210" s="3303" t="s">
        <v>94</v>
      </c>
      <c r="D210" s="3304" t="s">
        <v>77</v>
      </c>
      <c r="E210" s="3431" t="s">
        <v>47</v>
      </c>
      <c r="F210" s="3304" t="s">
        <v>949</v>
      </c>
      <c r="G210" s="3304" t="s">
        <v>945</v>
      </c>
      <c r="H210" s="3304" t="s">
        <v>461</v>
      </c>
      <c r="I210" s="3339">
        <v>308</v>
      </c>
      <c r="J210" s="3339">
        <v>308</v>
      </c>
      <c r="K210" s="3342">
        <v>24</v>
      </c>
      <c r="L210" s="3342">
        <v>24</v>
      </c>
      <c r="M210" s="3343" t="s">
        <v>939</v>
      </c>
      <c r="N210" s="3343" t="s">
        <v>950</v>
      </c>
      <c r="O210" s="3349">
        <f>AC210</f>
        <v>15.411199999999999</v>
      </c>
      <c r="P210" s="3374">
        <v>0</v>
      </c>
      <c r="Q210" s="3374">
        <v>0</v>
      </c>
      <c r="R210" s="3374">
        <v>0</v>
      </c>
      <c r="S210" s="3414">
        <f>+SUM(O210:Q211)</f>
        <v>15.411199999999999</v>
      </c>
      <c r="T210" s="3210" t="s">
        <v>472</v>
      </c>
      <c r="U210" s="1392" t="s">
        <v>64</v>
      </c>
      <c r="V210" s="1393" t="s">
        <v>47</v>
      </c>
      <c r="W210" s="1628" t="s">
        <v>105</v>
      </c>
      <c r="X210" s="1363"/>
      <c r="Y210" s="1364"/>
      <c r="Z210" s="1365"/>
      <c r="AA210" s="1394"/>
      <c r="AB210" s="1394"/>
      <c r="AC210" s="1395">
        <f>AB211</f>
        <v>15.411199999999999</v>
      </c>
      <c r="AD210" s="1408"/>
      <c r="AE210" s="1408"/>
      <c r="AF210" s="1409"/>
      <c r="AG210" s="3336"/>
    </row>
    <row r="211" spans="1:33" ht="118.5" customHeight="1" x14ac:dyDescent="0.2">
      <c r="A211" s="3180"/>
      <c r="B211" s="3354"/>
      <c r="C211" s="3217"/>
      <c r="D211" s="3217"/>
      <c r="E211" s="3280"/>
      <c r="F211" s="3217"/>
      <c r="G211" s="3217"/>
      <c r="H211" s="3217"/>
      <c r="I211" s="3340"/>
      <c r="J211" s="3340"/>
      <c r="K211" s="3340"/>
      <c r="L211" s="3340"/>
      <c r="M211" s="3344"/>
      <c r="N211" s="3344"/>
      <c r="O211" s="3350"/>
      <c r="P211" s="3333"/>
      <c r="Q211" s="3333"/>
      <c r="R211" s="3333"/>
      <c r="S211" s="3333"/>
      <c r="T211" s="3208"/>
      <c r="U211" s="1384"/>
      <c r="V211" s="1396" t="s">
        <v>47</v>
      </c>
      <c r="W211" s="1629" t="s">
        <v>1433</v>
      </c>
      <c r="X211" s="1397">
        <v>1</v>
      </c>
      <c r="Y211" s="1386" t="s">
        <v>264</v>
      </c>
      <c r="Z211" s="1387">
        <v>13.76</v>
      </c>
      <c r="AA211" s="1398">
        <f>+X211*Z211</f>
        <v>13.76</v>
      </c>
      <c r="AB211" s="1398">
        <f>+AA211*0.12+AA211</f>
        <v>15.411199999999999</v>
      </c>
      <c r="AC211" s="1399"/>
      <c r="AD211" s="1473"/>
      <c r="AE211" s="1473" t="s">
        <v>52</v>
      </c>
      <c r="AF211" s="1474"/>
      <c r="AG211" s="3337"/>
    </row>
    <row r="212" spans="1:33" ht="18" customHeight="1" x14ac:dyDescent="0.2">
      <c r="A212" s="3180"/>
      <c r="B212" s="3353" t="s">
        <v>44</v>
      </c>
      <c r="C212" s="3303" t="s">
        <v>329</v>
      </c>
      <c r="D212" s="3304" t="s">
        <v>262</v>
      </c>
      <c r="E212" s="3305" t="s">
        <v>47</v>
      </c>
      <c r="F212" s="3430" t="s">
        <v>1386</v>
      </c>
      <c r="G212" s="3304" t="s">
        <v>96</v>
      </c>
      <c r="H212" s="3304" t="s">
        <v>417</v>
      </c>
      <c r="I212" s="3339">
        <v>1</v>
      </c>
      <c r="J212" s="3339">
        <v>2</v>
      </c>
      <c r="K212" s="3342">
        <v>2</v>
      </c>
      <c r="L212" s="3342">
        <v>4</v>
      </c>
      <c r="M212" s="3357" t="s">
        <v>464</v>
      </c>
      <c r="N212" s="3357" t="s">
        <v>366</v>
      </c>
      <c r="O212" s="3349">
        <f>+AC212</f>
        <v>18.311999999999998</v>
      </c>
      <c r="P212" s="3374">
        <v>0</v>
      </c>
      <c r="Q212" s="3374">
        <v>0</v>
      </c>
      <c r="R212" s="3374">
        <v>0</v>
      </c>
      <c r="S212" s="3414">
        <f>+SUM(O212:Q216)</f>
        <v>18.311999999999998</v>
      </c>
      <c r="T212" s="3210" t="s">
        <v>473</v>
      </c>
      <c r="U212" s="1445" t="s">
        <v>64</v>
      </c>
      <c r="V212" s="1393"/>
      <c r="W212" s="1635" t="s">
        <v>105</v>
      </c>
      <c r="X212" s="1376"/>
      <c r="Y212" s="1408"/>
      <c r="Z212" s="1416"/>
      <c r="AA212" s="1421"/>
      <c r="AB212" s="1421"/>
      <c r="AC212" s="1444">
        <f>SUM(AB213:AB216)</f>
        <v>18.311999999999998</v>
      </c>
      <c r="AD212" s="1408"/>
      <c r="AE212" s="1408"/>
      <c r="AF212" s="1468"/>
      <c r="AG212" s="3336"/>
    </row>
    <row r="213" spans="1:33" ht="18" customHeight="1" x14ac:dyDescent="0.2">
      <c r="A213" s="3180"/>
      <c r="B213" s="3354"/>
      <c r="C213" s="3217"/>
      <c r="D213" s="3217"/>
      <c r="E213" s="3280"/>
      <c r="F213" s="3217"/>
      <c r="G213" s="3217"/>
      <c r="H213" s="3217"/>
      <c r="I213" s="3340"/>
      <c r="J213" s="3340"/>
      <c r="K213" s="3340"/>
      <c r="L213" s="3340"/>
      <c r="M213" s="3344"/>
      <c r="N213" s="3344"/>
      <c r="O213" s="3350"/>
      <c r="P213" s="3333"/>
      <c r="Q213" s="3333"/>
      <c r="R213" s="3333"/>
      <c r="S213" s="3333"/>
      <c r="T213" s="3208"/>
      <c r="U213" s="1445"/>
      <c r="V213" s="1369" t="s">
        <v>47</v>
      </c>
      <c r="W213" s="1630" t="s">
        <v>358</v>
      </c>
      <c r="X213" s="1370">
        <v>1</v>
      </c>
      <c r="Y213" s="1371" t="s">
        <v>331</v>
      </c>
      <c r="Z213" s="1372">
        <v>1.8</v>
      </c>
      <c r="AA213" s="1446">
        <f t="shared" ref="AA213:AA216" si="62">+X213*Z213</f>
        <v>1.8</v>
      </c>
      <c r="AB213" s="1421">
        <f t="shared" ref="AB213:AB216" si="63">+AA213*0.12+AA213</f>
        <v>2.016</v>
      </c>
      <c r="AC213" s="1444"/>
      <c r="AD213" s="1408"/>
      <c r="AE213" s="1408" t="s">
        <v>52</v>
      </c>
      <c r="AF213" s="1468"/>
      <c r="AG213" s="3337"/>
    </row>
    <row r="214" spans="1:33" ht="18" customHeight="1" x14ac:dyDescent="0.2">
      <c r="A214" s="3180"/>
      <c r="B214" s="3354"/>
      <c r="C214" s="3217"/>
      <c r="D214" s="3217"/>
      <c r="E214" s="3280"/>
      <c r="F214" s="3217"/>
      <c r="G214" s="3217"/>
      <c r="H214" s="3217"/>
      <c r="I214" s="3340"/>
      <c r="J214" s="3340"/>
      <c r="K214" s="3340"/>
      <c r="L214" s="3340"/>
      <c r="M214" s="3344"/>
      <c r="N214" s="3344"/>
      <c r="O214" s="3350"/>
      <c r="P214" s="3333"/>
      <c r="Q214" s="3333"/>
      <c r="R214" s="3333"/>
      <c r="S214" s="3333"/>
      <c r="T214" s="3208"/>
      <c r="U214" s="1445"/>
      <c r="V214" s="1475" t="s">
        <v>47</v>
      </c>
      <c r="W214" s="1630" t="s">
        <v>148</v>
      </c>
      <c r="X214" s="1370">
        <v>3</v>
      </c>
      <c r="Y214" s="1371" t="s">
        <v>264</v>
      </c>
      <c r="Z214" s="1372">
        <v>0.65</v>
      </c>
      <c r="AA214" s="1446">
        <f t="shared" si="62"/>
        <v>1.9500000000000002</v>
      </c>
      <c r="AB214" s="1377">
        <f t="shared" si="63"/>
        <v>2.1840000000000002</v>
      </c>
      <c r="AC214" s="1444"/>
      <c r="AD214" s="1408"/>
      <c r="AE214" s="1408" t="s">
        <v>52</v>
      </c>
      <c r="AF214" s="1409"/>
      <c r="AG214" s="3337"/>
    </row>
    <row r="215" spans="1:33" ht="33.950000000000003" customHeight="1" x14ac:dyDescent="0.2">
      <c r="A215" s="3180"/>
      <c r="B215" s="3354"/>
      <c r="C215" s="3217"/>
      <c r="D215" s="3217"/>
      <c r="E215" s="3280"/>
      <c r="F215" s="3217"/>
      <c r="G215" s="3217"/>
      <c r="H215" s="3217"/>
      <c r="I215" s="3340"/>
      <c r="J215" s="3340"/>
      <c r="K215" s="3340"/>
      <c r="L215" s="3340"/>
      <c r="M215" s="3344"/>
      <c r="N215" s="3344"/>
      <c r="O215" s="3350"/>
      <c r="P215" s="3333"/>
      <c r="Q215" s="3333"/>
      <c r="R215" s="3333"/>
      <c r="S215" s="3333"/>
      <c r="T215" s="3208"/>
      <c r="U215" s="1313"/>
      <c r="V215" s="1369" t="s">
        <v>47</v>
      </c>
      <c r="W215" s="1630" t="s">
        <v>379</v>
      </c>
      <c r="X215" s="1370">
        <v>2</v>
      </c>
      <c r="Y215" s="1371" t="s">
        <v>331</v>
      </c>
      <c r="Z215" s="1421">
        <v>5.4</v>
      </c>
      <c r="AA215" s="1446">
        <f t="shared" si="62"/>
        <v>10.8</v>
      </c>
      <c r="AB215" s="1377">
        <f t="shared" si="63"/>
        <v>12.096</v>
      </c>
      <c r="AC215" s="1315"/>
      <c r="AD215" s="1371"/>
      <c r="AE215" s="1371" t="s">
        <v>52</v>
      </c>
      <c r="AF215" s="1375"/>
      <c r="AG215" s="3337"/>
    </row>
    <row r="216" spans="1:33" ht="18" customHeight="1" thickBot="1" x14ac:dyDescent="0.25">
      <c r="A216" s="3180"/>
      <c r="B216" s="3355"/>
      <c r="C216" s="3272"/>
      <c r="D216" s="3272"/>
      <c r="E216" s="3281"/>
      <c r="F216" s="3272"/>
      <c r="G216" s="3272"/>
      <c r="H216" s="3272"/>
      <c r="I216" s="3341"/>
      <c r="J216" s="3341"/>
      <c r="K216" s="3341"/>
      <c r="L216" s="3341"/>
      <c r="M216" s="3345"/>
      <c r="N216" s="3345"/>
      <c r="O216" s="3351"/>
      <c r="P216" s="3334"/>
      <c r="Q216" s="3334"/>
      <c r="R216" s="3334"/>
      <c r="S216" s="3334"/>
      <c r="T216" s="3323"/>
      <c r="U216" s="1434"/>
      <c r="V216" s="1435" t="s">
        <v>47</v>
      </c>
      <c r="W216" s="1634" t="s">
        <v>332</v>
      </c>
      <c r="X216" s="1451">
        <v>2</v>
      </c>
      <c r="Y216" s="1452" t="s">
        <v>264</v>
      </c>
      <c r="Z216" s="1453">
        <v>0.9</v>
      </c>
      <c r="AA216" s="1454">
        <f t="shared" si="62"/>
        <v>1.8</v>
      </c>
      <c r="AB216" s="1454">
        <f t="shared" si="63"/>
        <v>2.016</v>
      </c>
      <c r="AC216" s="1455"/>
      <c r="AD216" s="1452"/>
      <c r="AE216" s="1476" t="s">
        <v>52</v>
      </c>
      <c r="AF216" s="1477"/>
      <c r="AG216" s="3338"/>
    </row>
    <row r="217" spans="1:33" ht="22.5" customHeight="1" thickBot="1" x14ac:dyDescent="0.25">
      <c r="A217" s="3181"/>
      <c r="B217" s="3223" t="s">
        <v>137</v>
      </c>
      <c r="C217" s="3224"/>
      <c r="D217" s="3224"/>
      <c r="E217" s="3224"/>
      <c r="F217" s="3224"/>
      <c r="G217" s="3224"/>
      <c r="H217" s="3224"/>
      <c r="I217" s="3224"/>
      <c r="J217" s="3224"/>
      <c r="K217" s="3224"/>
      <c r="L217" s="3224"/>
      <c r="M217" s="3224"/>
      <c r="N217" s="1591" t="s">
        <v>138</v>
      </c>
      <c r="O217" s="1681">
        <f>SUM(O201:O212)</f>
        <v>53.640799999999999</v>
      </c>
      <c r="P217" s="1682">
        <f>SUM(P201:P212)</f>
        <v>0</v>
      </c>
      <c r="Q217" s="1682">
        <f>SUM(Q201:Q212)</f>
        <v>0</v>
      </c>
      <c r="R217" s="1682">
        <f>SUM(R201:R212)</f>
        <v>0</v>
      </c>
      <c r="S217" s="1682">
        <f>SUM(S201:S216)</f>
        <v>53.640799999999999</v>
      </c>
      <c r="T217" s="1607"/>
      <c r="U217" s="3251" t="s">
        <v>139</v>
      </c>
      <c r="V217" s="3224"/>
      <c r="W217" s="3224"/>
      <c r="X217" s="3224"/>
      <c r="Y217" s="3224"/>
      <c r="Z217" s="3224"/>
      <c r="AA217" s="3224"/>
      <c r="AB217" s="1589" t="s">
        <v>138</v>
      </c>
      <c r="AC217" s="1676">
        <f>SUM(AC201:AC216)</f>
        <v>53.640799999999999</v>
      </c>
      <c r="AD217" s="3252"/>
      <c r="AE217" s="3253"/>
      <c r="AF217" s="3253"/>
      <c r="AG217" s="3254"/>
    </row>
    <row r="218" spans="1:33" ht="27" customHeight="1" x14ac:dyDescent="0.2">
      <c r="A218" s="3176" t="s">
        <v>474</v>
      </c>
      <c r="B218" s="3395" t="s">
        <v>44</v>
      </c>
      <c r="C218" s="3397" t="s">
        <v>329</v>
      </c>
      <c r="D218" s="3367" t="s">
        <v>1381</v>
      </c>
      <c r="E218" s="3398" t="s">
        <v>47</v>
      </c>
      <c r="F218" s="3367" t="s">
        <v>455</v>
      </c>
      <c r="G218" s="3367" t="s">
        <v>456</v>
      </c>
      <c r="H218" s="3367" t="s">
        <v>457</v>
      </c>
      <c r="I218" s="3368">
        <v>6</v>
      </c>
      <c r="J218" s="3368">
        <v>6</v>
      </c>
      <c r="K218" s="3369">
        <v>24</v>
      </c>
      <c r="L218" s="3369">
        <v>24</v>
      </c>
      <c r="M218" s="3367" t="s">
        <v>1417</v>
      </c>
      <c r="N218" s="3427" t="s">
        <v>1416</v>
      </c>
      <c r="O218" s="3365">
        <f>SUM(AC218)</f>
        <v>19.9176</v>
      </c>
      <c r="P218" s="3366">
        <v>0</v>
      </c>
      <c r="Q218" s="3366">
        <v>0</v>
      </c>
      <c r="R218" s="3366">
        <v>0</v>
      </c>
      <c r="S218" s="3375">
        <f>SUM(O218:R226)</f>
        <v>19.9176</v>
      </c>
      <c r="T218" s="3222" t="s">
        <v>475</v>
      </c>
      <c r="U218" s="1445" t="s">
        <v>64</v>
      </c>
      <c r="V218" s="1613"/>
      <c r="W218" s="1632" t="s">
        <v>105</v>
      </c>
      <c r="X218" s="1457"/>
      <c r="Y218" s="1371"/>
      <c r="Z218" s="1372"/>
      <c r="AA218" s="1377"/>
      <c r="AB218" s="1377"/>
      <c r="AC218" s="1315">
        <f>SUM(AB219:AB226)</f>
        <v>19.9176</v>
      </c>
      <c r="AD218" s="1371"/>
      <c r="AE218" s="1375"/>
      <c r="AF218" s="1375"/>
      <c r="AG218" s="3376" t="s">
        <v>1436</v>
      </c>
    </row>
    <row r="219" spans="1:33" ht="27" customHeight="1" x14ac:dyDescent="0.2">
      <c r="A219" s="3177"/>
      <c r="B219" s="3386"/>
      <c r="C219" s="3344"/>
      <c r="D219" s="3344"/>
      <c r="E219" s="3388"/>
      <c r="F219" s="3344"/>
      <c r="G219" s="3344"/>
      <c r="H219" s="3344"/>
      <c r="I219" s="3340"/>
      <c r="J219" s="3340"/>
      <c r="K219" s="3340"/>
      <c r="L219" s="3340"/>
      <c r="M219" s="3344"/>
      <c r="N219" s="3347"/>
      <c r="O219" s="3350"/>
      <c r="P219" s="3333"/>
      <c r="Q219" s="3333"/>
      <c r="R219" s="3333"/>
      <c r="S219" s="3333"/>
      <c r="T219" s="3208"/>
      <c r="U219" s="1445"/>
      <c r="V219" s="1369" t="s">
        <v>47</v>
      </c>
      <c r="W219" s="1630" t="s">
        <v>359</v>
      </c>
      <c r="X219" s="1370">
        <v>4</v>
      </c>
      <c r="Y219" s="1371" t="s">
        <v>264</v>
      </c>
      <c r="Z219" s="1372">
        <v>1.65</v>
      </c>
      <c r="AA219" s="1377">
        <f t="shared" ref="AA219:AA226" si="64">+X219*Z219</f>
        <v>6.6</v>
      </c>
      <c r="AB219" s="1377">
        <f t="shared" ref="AB219:AB220" si="65">+AA219*0.12+AA219</f>
        <v>7.3919999999999995</v>
      </c>
      <c r="AC219" s="1315"/>
      <c r="AD219" s="1371"/>
      <c r="AE219" s="1375" t="s">
        <v>52</v>
      </c>
      <c r="AF219" s="1375"/>
      <c r="AG219" s="3337"/>
    </row>
    <row r="220" spans="1:33" ht="27" customHeight="1" x14ac:dyDescent="0.2">
      <c r="A220" s="3177"/>
      <c r="B220" s="3386"/>
      <c r="C220" s="3344"/>
      <c r="D220" s="3344"/>
      <c r="E220" s="3388"/>
      <c r="F220" s="3344"/>
      <c r="G220" s="3344"/>
      <c r="H220" s="3344"/>
      <c r="I220" s="3340"/>
      <c r="J220" s="3340"/>
      <c r="K220" s="3340"/>
      <c r="L220" s="3340"/>
      <c r="M220" s="3344"/>
      <c r="N220" s="3347"/>
      <c r="O220" s="3350"/>
      <c r="P220" s="3333"/>
      <c r="Q220" s="3333"/>
      <c r="R220" s="3333"/>
      <c r="S220" s="3333"/>
      <c r="T220" s="3208"/>
      <c r="U220" s="1445"/>
      <c r="V220" s="1369" t="s">
        <v>47</v>
      </c>
      <c r="W220" s="1630" t="s">
        <v>364</v>
      </c>
      <c r="X220" s="1370">
        <v>3</v>
      </c>
      <c r="Y220" s="1371" t="s">
        <v>331</v>
      </c>
      <c r="Z220" s="1377">
        <v>0.21</v>
      </c>
      <c r="AA220" s="1377">
        <f t="shared" si="64"/>
        <v>0.63</v>
      </c>
      <c r="AB220" s="1377">
        <f t="shared" si="65"/>
        <v>0.7056</v>
      </c>
      <c r="AC220" s="1315"/>
      <c r="AD220" s="1371"/>
      <c r="AE220" s="1375" t="s">
        <v>52</v>
      </c>
      <c r="AF220" s="1375"/>
      <c r="AG220" s="3337"/>
    </row>
    <row r="221" spans="1:33" ht="27" customHeight="1" x14ac:dyDescent="0.2">
      <c r="A221" s="3177"/>
      <c r="B221" s="3386"/>
      <c r="C221" s="3344"/>
      <c r="D221" s="3344"/>
      <c r="E221" s="3388"/>
      <c r="F221" s="3344"/>
      <c r="G221" s="3344"/>
      <c r="H221" s="3344"/>
      <c r="I221" s="3340"/>
      <c r="J221" s="3340"/>
      <c r="K221" s="3340"/>
      <c r="L221" s="3340"/>
      <c r="M221" s="3344"/>
      <c r="N221" s="3347"/>
      <c r="O221" s="3350"/>
      <c r="P221" s="3333"/>
      <c r="Q221" s="3333"/>
      <c r="R221" s="3333"/>
      <c r="S221" s="3333"/>
      <c r="T221" s="3208"/>
      <c r="U221" s="1445"/>
      <c r="V221" s="1478" t="s">
        <v>47</v>
      </c>
      <c r="W221" s="1630" t="s">
        <v>348</v>
      </c>
      <c r="X221" s="1370">
        <v>2</v>
      </c>
      <c r="Y221" s="1371" t="s">
        <v>330</v>
      </c>
      <c r="Z221" s="1372">
        <v>3.25</v>
      </c>
      <c r="AA221" s="1377">
        <f t="shared" si="64"/>
        <v>6.5</v>
      </c>
      <c r="AB221" s="1377">
        <f>+AA221</f>
        <v>6.5</v>
      </c>
      <c r="AC221" s="1315"/>
      <c r="AD221" s="1371"/>
      <c r="AE221" s="1375" t="s">
        <v>52</v>
      </c>
      <c r="AF221" s="1375"/>
      <c r="AG221" s="3337"/>
    </row>
    <row r="222" spans="1:33" ht="27" customHeight="1" x14ac:dyDescent="0.2">
      <c r="A222" s="3177"/>
      <c r="B222" s="3386"/>
      <c r="C222" s="3344"/>
      <c r="D222" s="3344"/>
      <c r="E222" s="3388"/>
      <c r="F222" s="3344"/>
      <c r="G222" s="3344"/>
      <c r="H222" s="3344"/>
      <c r="I222" s="3340"/>
      <c r="J222" s="3340"/>
      <c r="K222" s="3340"/>
      <c r="L222" s="3340"/>
      <c r="M222" s="3344"/>
      <c r="N222" s="3347"/>
      <c r="O222" s="3350"/>
      <c r="P222" s="3333"/>
      <c r="Q222" s="3333"/>
      <c r="R222" s="3333"/>
      <c r="S222" s="3333"/>
      <c r="T222" s="3208"/>
      <c r="U222" s="1445"/>
      <c r="V222" s="1478" t="s">
        <v>47</v>
      </c>
      <c r="W222" s="1630" t="s">
        <v>335</v>
      </c>
      <c r="X222" s="1376">
        <v>6</v>
      </c>
      <c r="Y222" s="1408" t="s">
        <v>264</v>
      </c>
      <c r="Z222" s="1416">
        <v>0.24</v>
      </c>
      <c r="AA222" s="1377">
        <f t="shared" si="64"/>
        <v>1.44</v>
      </c>
      <c r="AB222" s="1377">
        <f t="shared" ref="AB222:AB226" si="66">+AA222*0.12+AA222</f>
        <v>1.6128</v>
      </c>
      <c r="AC222" s="1315"/>
      <c r="AD222" s="1371"/>
      <c r="AE222" s="1375" t="s">
        <v>52</v>
      </c>
      <c r="AF222" s="1375"/>
      <c r="AG222" s="3337"/>
    </row>
    <row r="223" spans="1:33" ht="27" customHeight="1" x14ac:dyDescent="0.2">
      <c r="A223" s="3177"/>
      <c r="B223" s="3386"/>
      <c r="C223" s="3344"/>
      <c r="D223" s="3344"/>
      <c r="E223" s="3388"/>
      <c r="F223" s="3344"/>
      <c r="G223" s="3344"/>
      <c r="H223" s="3344"/>
      <c r="I223" s="3340"/>
      <c r="J223" s="3340"/>
      <c r="K223" s="3340"/>
      <c r="L223" s="3340"/>
      <c r="M223" s="3344"/>
      <c r="N223" s="3347"/>
      <c r="O223" s="3350"/>
      <c r="P223" s="3333"/>
      <c r="Q223" s="3333"/>
      <c r="R223" s="3333"/>
      <c r="S223" s="3333"/>
      <c r="T223" s="3208"/>
      <c r="U223" s="1445"/>
      <c r="V223" s="1393" t="s">
        <v>47</v>
      </c>
      <c r="W223" s="1631" t="s">
        <v>361</v>
      </c>
      <c r="X223" s="1370">
        <v>1</v>
      </c>
      <c r="Y223" s="1408" t="s">
        <v>264</v>
      </c>
      <c r="Z223" s="1372">
        <v>1.94</v>
      </c>
      <c r="AA223" s="1377">
        <f t="shared" si="64"/>
        <v>1.94</v>
      </c>
      <c r="AB223" s="1377">
        <f t="shared" si="66"/>
        <v>2.1728000000000001</v>
      </c>
      <c r="AC223" s="1315"/>
      <c r="AD223" s="1371"/>
      <c r="AE223" s="1375" t="s">
        <v>52</v>
      </c>
      <c r="AF223" s="1375"/>
      <c r="AG223" s="3337"/>
    </row>
    <row r="224" spans="1:33" ht="27" customHeight="1" x14ac:dyDescent="0.2">
      <c r="A224" s="3178"/>
      <c r="B224" s="3386"/>
      <c r="C224" s="3344"/>
      <c r="D224" s="3344"/>
      <c r="E224" s="3388"/>
      <c r="F224" s="3344"/>
      <c r="G224" s="3344"/>
      <c r="H224" s="3344"/>
      <c r="I224" s="3340"/>
      <c r="J224" s="3340"/>
      <c r="K224" s="3340"/>
      <c r="L224" s="3340"/>
      <c r="M224" s="3344"/>
      <c r="N224" s="3347"/>
      <c r="O224" s="3350"/>
      <c r="P224" s="3333"/>
      <c r="Q224" s="3333"/>
      <c r="R224" s="3333"/>
      <c r="S224" s="3333"/>
      <c r="T224" s="3208"/>
      <c r="U224" s="1445"/>
      <c r="V224" s="1393" t="s">
        <v>47</v>
      </c>
      <c r="W224" s="1631" t="s">
        <v>363</v>
      </c>
      <c r="X224" s="1370">
        <v>1</v>
      </c>
      <c r="Y224" s="1371" t="s">
        <v>331</v>
      </c>
      <c r="Z224" s="1372">
        <v>0.69</v>
      </c>
      <c r="AA224" s="1446">
        <f t="shared" si="64"/>
        <v>0.69</v>
      </c>
      <c r="AB224" s="1377">
        <f t="shared" si="66"/>
        <v>0.77279999999999993</v>
      </c>
      <c r="AC224" s="1315"/>
      <c r="AD224" s="1371"/>
      <c r="AE224" s="1375" t="s">
        <v>52</v>
      </c>
      <c r="AF224" s="1375"/>
      <c r="AG224" s="3337"/>
    </row>
    <row r="225" spans="1:33" ht="27" customHeight="1" x14ac:dyDescent="0.2">
      <c r="A225" s="3183" t="s">
        <v>474</v>
      </c>
      <c r="B225" s="3386"/>
      <c r="C225" s="3344"/>
      <c r="D225" s="3344"/>
      <c r="E225" s="3388"/>
      <c r="F225" s="3344"/>
      <c r="G225" s="3344"/>
      <c r="H225" s="3344"/>
      <c r="I225" s="3340"/>
      <c r="J225" s="3340"/>
      <c r="K225" s="3340"/>
      <c r="L225" s="3340"/>
      <c r="M225" s="3344"/>
      <c r="N225" s="3347"/>
      <c r="O225" s="3350"/>
      <c r="P225" s="3333"/>
      <c r="Q225" s="3333"/>
      <c r="R225" s="3333"/>
      <c r="S225" s="3333"/>
      <c r="T225" s="3208"/>
      <c r="U225" s="1313"/>
      <c r="V225" s="1393" t="s">
        <v>47</v>
      </c>
      <c r="W225" s="1630" t="s">
        <v>387</v>
      </c>
      <c r="X225" s="1447">
        <v>4</v>
      </c>
      <c r="Y225" s="1371" t="s">
        <v>264</v>
      </c>
      <c r="Z225" s="1372">
        <v>7.0000000000000007E-2</v>
      </c>
      <c r="AA225" s="1446">
        <f t="shared" si="64"/>
        <v>0.28000000000000003</v>
      </c>
      <c r="AB225" s="1377">
        <f t="shared" si="66"/>
        <v>0.31360000000000005</v>
      </c>
      <c r="AC225" s="1315"/>
      <c r="AD225" s="1371"/>
      <c r="AE225" s="1371" t="s">
        <v>52</v>
      </c>
      <c r="AF225" s="1461"/>
      <c r="AG225" s="3337"/>
    </row>
    <row r="226" spans="1:33" ht="27" customHeight="1" x14ac:dyDescent="0.2">
      <c r="A226" s="3184"/>
      <c r="B226" s="3387"/>
      <c r="C226" s="3361"/>
      <c r="D226" s="3361"/>
      <c r="E226" s="3389"/>
      <c r="F226" s="3361"/>
      <c r="G226" s="3361"/>
      <c r="H226" s="3361"/>
      <c r="I226" s="3362"/>
      <c r="J226" s="3362"/>
      <c r="K226" s="3362"/>
      <c r="L226" s="3362"/>
      <c r="M226" s="3361"/>
      <c r="N226" s="3358"/>
      <c r="O226" s="3359"/>
      <c r="P226" s="3360"/>
      <c r="Q226" s="3360"/>
      <c r="R226" s="3360"/>
      <c r="S226" s="3360"/>
      <c r="T226" s="3401"/>
      <c r="U226" s="1479"/>
      <c r="V226" s="1480" t="s">
        <v>47</v>
      </c>
      <c r="W226" s="1629" t="s">
        <v>388</v>
      </c>
      <c r="X226" s="1448">
        <v>4</v>
      </c>
      <c r="Y226" s="1386" t="s">
        <v>264</v>
      </c>
      <c r="Z226" s="1387">
        <v>0.1</v>
      </c>
      <c r="AA226" s="1398">
        <f t="shared" si="64"/>
        <v>0.4</v>
      </c>
      <c r="AB226" s="1398">
        <f t="shared" si="66"/>
        <v>0.44800000000000001</v>
      </c>
      <c r="AC226" s="1399"/>
      <c r="AD226" s="1386"/>
      <c r="AE226" s="1386" t="s">
        <v>52</v>
      </c>
      <c r="AF226" s="1404"/>
      <c r="AG226" s="3337"/>
    </row>
    <row r="227" spans="1:33" ht="59.25" customHeight="1" x14ac:dyDescent="0.2">
      <c r="A227" s="3184"/>
      <c r="B227" s="3378" t="s">
        <v>93</v>
      </c>
      <c r="C227" s="3380" t="s">
        <v>94</v>
      </c>
      <c r="D227" s="3357" t="s">
        <v>77</v>
      </c>
      <c r="E227" s="3381" t="s">
        <v>47</v>
      </c>
      <c r="F227" s="3357" t="s">
        <v>944</v>
      </c>
      <c r="G227" s="3357" t="s">
        <v>945</v>
      </c>
      <c r="H227" s="3357" t="s">
        <v>461</v>
      </c>
      <c r="I227" s="3339">
        <v>2</v>
      </c>
      <c r="J227" s="3339">
        <v>2</v>
      </c>
      <c r="K227" s="3342">
        <v>16</v>
      </c>
      <c r="L227" s="3342">
        <v>16</v>
      </c>
      <c r="M227" s="3343" t="s">
        <v>462</v>
      </c>
      <c r="N227" s="3357" t="s">
        <v>476</v>
      </c>
      <c r="O227" s="3349">
        <f>AC227</f>
        <v>15.411199999999999</v>
      </c>
      <c r="P227" s="3332">
        <v>0</v>
      </c>
      <c r="Q227" s="3332">
        <v>0</v>
      </c>
      <c r="R227" s="3332">
        <v>0</v>
      </c>
      <c r="S227" s="3428">
        <f>SUM(O227:R228)</f>
        <v>15.411199999999999</v>
      </c>
      <c r="T227" s="3210" t="s">
        <v>475</v>
      </c>
      <c r="U227" s="1392" t="s">
        <v>64</v>
      </c>
      <c r="V227" s="1393" t="s">
        <v>47</v>
      </c>
      <c r="W227" s="1628" t="s">
        <v>105</v>
      </c>
      <c r="X227" s="1363"/>
      <c r="Y227" s="1364"/>
      <c r="Z227" s="1365"/>
      <c r="AA227" s="1394"/>
      <c r="AB227" s="1394"/>
      <c r="AC227" s="1395">
        <f>AB228</f>
        <v>15.411199999999999</v>
      </c>
      <c r="AD227" s="1408"/>
      <c r="AE227" s="1408"/>
      <c r="AF227" s="1468"/>
      <c r="AG227" s="3336" t="s">
        <v>1176</v>
      </c>
    </row>
    <row r="228" spans="1:33" ht="59.25" customHeight="1" x14ac:dyDescent="0.2">
      <c r="A228" s="3184"/>
      <c r="B228" s="3386"/>
      <c r="C228" s="3344"/>
      <c r="D228" s="3344"/>
      <c r="E228" s="3388"/>
      <c r="F228" s="3361"/>
      <c r="G228" s="3361"/>
      <c r="H228" s="3361"/>
      <c r="I228" s="3362"/>
      <c r="J228" s="3362"/>
      <c r="K228" s="3362"/>
      <c r="L228" s="3362"/>
      <c r="M228" s="3361"/>
      <c r="N228" s="3361"/>
      <c r="O228" s="3359"/>
      <c r="P228" s="3360"/>
      <c r="Q228" s="3360"/>
      <c r="R228" s="3360"/>
      <c r="S228" s="3429"/>
      <c r="T228" s="3209"/>
      <c r="U228" s="1384"/>
      <c r="V228" s="1396" t="s">
        <v>47</v>
      </c>
      <c r="W228" s="1629" t="s">
        <v>1433</v>
      </c>
      <c r="X228" s="1397">
        <v>1</v>
      </c>
      <c r="Y228" s="1386" t="s">
        <v>264</v>
      </c>
      <c r="Z228" s="1387">
        <v>13.76</v>
      </c>
      <c r="AA228" s="1398">
        <f>+X228*Z228</f>
        <v>13.76</v>
      </c>
      <c r="AB228" s="1398">
        <f>+AA228*0.12+AA228</f>
        <v>15.411199999999999</v>
      </c>
      <c r="AC228" s="1399"/>
      <c r="AD228" s="1408"/>
      <c r="AE228" s="1408" t="s">
        <v>52</v>
      </c>
      <c r="AF228" s="1468"/>
      <c r="AG228" s="3356"/>
    </row>
    <row r="229" spans="1:33" ht="18" customHeight="1" x14ac:dyDescent="0.2">
      <c r="A229" s="3184"/>
      <c r="B229" s="3424" t="s">
        <v>44</v>
      </c>
      <c r="C229" s="3380" t="s">
        <v>329</v>
      </c>
      <c r="D229" s="3357" t="s">
        <v>262</v>
      </c>
      <c r="E229" s="3381" t="s">
        <v>47</v>
      </c>
      <c r="F229" s="3357" t="s">
        <v>1387</v>
      </c>
      <c r="G229" s="3357" t="s">
        <v>96</v>
      </c>
      <c r="H229" s="3357" t="s">
        <v>417</v>
      </c>
      <c r="I229" s="3339">
        <v>1</v>
      </c>
      <c r="J229" s="3339">
        <v>1</v>
      </c>
      <c r="K229" s="3342">
        <v>2</v>
      </c>
      <c r="L229" s="3342">
        <v>4</v>
      </c>
      <c r="M229" s="3357" t="s">
        <v>464</v>
      </c>
      <c r="N229" s="3357" t="s">
        <v>366</v>
      </c>
      <c r="O229" s="3349">
        <f>+AC229</f>
        <v>18.311999999999998</v>
      </c>
      <c r="P229" s="3332">
        <v>0</v>
      </c>
      <c r="Q229" s="3332">
        <v>0</v>
      </c>
      <c r="R229" s="3332">
        <v>0</v>
      </c>
      <c r="S229" s="3335">
        <f>SUM(O229:R233)</f>
        <v>18.311999999999998</v>
      </c>
      <c r="T229" s="3210" t="s">
        <v>477</v>
      </c>
      <c r="U229" s="1392" t="s">
        <v>64</v>
      </c>
      <c r="V229" s="1614"/>
      <c r="W229" s="1628" t="s">
        <v>105</v>
      </c>
      <c r="X229" s="1363"/>
      <c r="Y229" s="1364"/>
      <c r="Z229" s="1365"/>
      <c r="AA229" s="1394"/>
      <c r="AB229" s="1394"/>
      <c r="AC229" s="1395">
        <f>SUM(AB230:AB233)</f>
        <v>18.311999999999998</v>
      </c>
      <c r="AD229" s="1364"/>
      <c r="AE229" s="1368"/>
      <c r="AF229" s="1368"/>
      <c r="AG229" s="3336" t="s">
        <v>1176</v>
      </c>
    </row>
    <row r="230" spans="1:33" ht="18" customHeight="1" x14ac:dyDescent="0.2">
      <c r="A230" s="3184"/>
      <c r="B230" s="3425"/>
      <c r="C230" s="3344"/>
      <c r="D230" s="3344"/>
      <c r="E230" s="3388"/>
      <c r="F230" s="3344"/>
      <c r="G230" s="3344"/>
      <c r="H230" s="3344"/>
      <c r="I230" s="3340"/>
      <c r="J230" s="3340"/>
      <c r="K230" s="3340"/>
      <c r="L230" s="3340"/>
      <c r="M230" s="3344"/>
      <c r="N230" s="3344"/>
      <c r="O230" s="3350"/>
      <c r="P230" s="3333"/>
      <c r="Q230" s="3333"/>
      <c r="R230" s="3333"/>
      <c r="S230" s="3333"/>
      <c r="T230" s="3208"/>
      <c r="U230" s="1445"/>
      <c r="V230" s="1369" t="s">
        <v>47</v>
      </c>
      <c r="W230" s="1630" t="s">
        <v>358</v>
      </c>
      <c r="X230" s="1370">
        <v>1</v>
      </c>
      <c r="Y230" s="1371" t="s">
        <v>331</v>
      </c>
      <c r="Z230" s="1372">
        <v>1.8</v>
      </c>
      <c r="AA230" s="1446">
        <f t="shared" ref="AA230:AA233" si="67">+X230*Z230</f>
        <v>1.8</v>
      </c>
      <c r="AB230" s="1421">
        <f t="shared" ref="AB230:AB233" si="68">+AA230*0.12+AA230</f>
        <v>2.016</v>
      </c>
      <c r="AC230" s="1444"/>
      <c r="AD230" s="1408"/>
      <c r="AE230" s="1409" t="s">
        <v>52</v>
      </c>
      <c r="AF230" s="1409"/>
      <c r="AG230" s="3337"/>
    </row>
    <row r="231" spans="1:33" ht="18" customHeight="1" x14ac:dyDescent="0.2">
      <c r="A231" s="3184"/>
      <c r="B231" s="3425"/>
      <c r="C231" s="3344"/>
      <c r="D231" s="3344"/>
      <c r="E231" s="3388"/>
      <c r="F231" s="3344"/>
      <c r="G231" s="3344"/>
      <c r="H231" s="3344"/>
      <c r="I231" s="3340"/>
      <c r="J231" s="3340"/>
      <c r="K231" s="3340"/>
      <c r="L231" s="3340"/>
      <c r="M231" s="3344"/>
      <c r="N231" s="3344"/>
      <c r="O231" s="3350"/>
      <c r="P231" s="3333"/>
      <c r="Q231" s="3333"/>
      <c r="R231" s="3333"/>
      <c r="S231" s="3333"/>
      <c r="T231" s="3208"/>
      <c r="U231" s="1445"/>
      <c r="V231" s="1475" t="s">
        <v>47</v>
      </c>
      <c r="W231" s="1630" t="s">
        <v>148</v>
      </c>
      <c r="X231" s="1370">
        <v>3</v>
      </c>
      <c r="Y231" s="1371" t="s">
        <v>264</v>
      </c>
      <c r="Z231" s="1372">
        <v>0.65</v>
      </c>
      <c r="AA231" s="1446">
        <f t="shared" si="67"/>
        <v>1.9500000000000002</v>
      </c>
      <c r="AB231" s="1377">
        <f t="shared" si="68"/>
        <v>2.1840000000000002</v>
      </c>
      <c r="AC231" s="1372"/>
      <c r="AD231" s="1408"/>
      <c r="AE231" s="1409" t="s">
        <v>52</v>
      </c>
      <c r="AF231" s="1409"/>
      <c r="AG231" s="3337"/>
    </row>
    <row r="232" spans="1:33" ht="33.950000000000003" customHeight="1" x14ac:dyDescent="0.2">
      <c r="A232" s="3184"/>
      <c r="B232" s="3425"/>
      <c r="C232" s="3344"/>
      <c r="D232" s="3344"/>
      <c r="E232" s="3388"/>
      <c r="F232" s="3344"/>
      <c r="G232" s="3344"/>
      <c r="H232" s="3344"/>
      <c r="I232" s="3340"/>
      <c r="J232" s="3340"/>
      <c r="K232" s="3340"/>
      <c r="L232" s="3340"/>
      <c r="M232" s="3344"/>
      <c r="N232" s="3344"/>
      <c r="O232" s="3350"/>
      <c r="P232" s="3333"/>
      <c r="Q232" s="3333"/>
      <c r="R232" s="3333"/>
      <c r="S232" s="3333"/>
      <c r="T232" s="3208"/>
      <c r="U232" s="1445"/>
      <c r="V232" s="1369" t="s">
        <v>47</v>
      </c>
      <c r="W232" s="1630" t="s">
        <v>379</v>
      </c>
      <c r="X232" s="1370">
        <v>2</v>
      </c>
      <c r="Y232" s="1371" t="s">
        <v>331</v>
      </c>
      <c r="Z232" s="1421">
        <v>5.4</v>
      </c>
      <c r="AA232" s="1446">
        <f t="shared" si="67"/>
        <v>10.8</v>
      </c>
      <c r="AB232" s="1377">
        <f t="shared" si="68"/>
        <v>12.096</v>
      </c>
      <c r="AC232" s="1372"/>
      <c r="AD232" s="1408"/>
      <c r="AE232" s="1409" t="s">
        <v>52</v>
      </c>
      <c r="AF232" s="1409"/>
      <c r="AG232" s="3337"/>
    </row>
    <row r="233" spans="1:33" ht="18" customHeight="1" thickBot="1" x14ac:dyDescent="0.25">
      <c r="A233" s="3184"/>
      <c r="B233" s="3426"/>
      <c r="C233" s="3345"/>
      <c r="D233" s="3345"/>
      <c r="E233" s="3382"/>
      <c r="F233" s="3345"/>
      <c r="G233" s="3345"/>
      <c r="H233" s="3345"/>
      <c r="I233" s="3341"/>
      <c r="J233" s="3341"/>
      <c r="K233" s="3341"/>
      <c r="L233" s="3341"/>
      <c r="M233" s="3345"/>
      <c r="N233" s="3345"/>
      <c r="O233" s="3351"/>
      <c r="P233" s="3334"/>
      <c r="Q233" s="3334"/>
      <c r="R233" s="3334"/>
      <c r="S233" s="3334"/>
      <c r="T233" s="3323"/>
      <c r="U233" s="1449"/>
      <c r="V233" s="1450" t="s">
        <v>47</v>
      </c>
      <c r="W233" s="1634" t="s">
        <v>332</v>
      </c>
      <c r="X233" s="1451">
        <v>2</v>
      </c>
      <c r="Y233" s="1452" t="s">
        <v>264</v>
      </c>
      <c r="Z233" s="1453">
        <v>0.9</v>
      </c>
      <c r="AA233" s="1454">
        <f t="shared" si="67"/>
        <v>1.8</v>
      </c>
      <c r="AB233" s="1454">
        <f t="shared" si="68"/>
        <v>2.016</v>
      </c>
      <c r="AC233" s="1455"/>
      <c r="AD233" s="1452"/>
      <c r="AE233" s="1456" t="s">
        <v>52</v>
      </c>
      <c r="AF233" s="1456"/>
      <c r="AG233" s="3338"/>
    </row>
    <row r="234" spans="1:33" ht="22.5" customHeight="1" thickBot="1" x14ac:dyDescent="0.25">
      <c r="A234" s="3185"/>
      <c r="B234" s="3223" t="s">
        <v>137</v>
      </c>
      <c r="C234" s="3224"/>
      <c r="D234" s="3224"/>
      <c r="E234" s="3224"/>
      <c r="F234" s="3224"/>
      <c r="G234" s="3224"/>
      <c r="H234" s="3224"/>
      <c r="I234" s="3224"/>
      <c r="J234" s="3224"/>
      <c r="K234" s="3224"/>
      <c r="L234" s="3224"/>
      <c r="M234" s="3224"/>
      <c r="N234" s="1591" t="s">
        <v>138</v>
      </c>
      <c r="O234" s="1681">
        <f t="shared" ref="O234:R234" si="69">SUM(O218:O229)</f>
        <v>53.640799999999999</v>
      </c>
      <c r="P234" s="1682">
        <f t="shared" si="69"/>
        <v>0</v>
      </c>
      <c r="Q234" s="1682">
        <f t="shared" si="69"/>
        <v>0</v>
      </c>
      <c r="R234" s="1682">
        <f t="shared" si="69"/>
        <v>0</v>
      </c>
      <c r="S234" s="1682">
        <f>SUM(S218:S233)</f>
        <v>53.640799999999999</v>
      </c>
      <c r="T234" s="1607"/>
      <c r="U234" s="3251" t="s">
        <v>139</v>
      </c>
      <c r="V234" s="3224"/>
      <c r="W234" s="3224"/>
      <c r="X234" s="3224"/>
      <c r="Y234" s="3224"/>
      <c r="Z234" s="3224"/>
      <c r="AA234" s="3224"/>
      <c r="AB234" s="1589" t="s">
        <v>138</v>
      </c>
      <c r="AC234" s="1676">
        <f>SUM(AC218:AC233)</f>
        <v>53.640799999999999</v>
      </c>
      <c r="AD234" s="3252"/>
      <c r="AE234" s="3253"/>
      <c r="AF234" s="3253"/>
      <c r="AG234" s="3254"/>
    </row>
    <row r="235" spans="1:33" ht="132.75" customHeight="1" x14ac:dyDescent="0.2">
      <c r="A235" s="3176" t="s">
        <v>478</v>
      </c>
      <c r="B235" s="3294" t="s">
        <v>44</v>
      </c>
      <c r="C235" s="3296" t="s">
        <v>45</v>
      </c>
      <c r="D235" s="3290" t="s">
        <v>262</v>
      </c>
      <c r="E235" s="3297" t="s">
        <v>47</v>
      </c>
      <c r="F235" s="3290" t="s">
        <v>455</v>
      </c>
      <c r="G235" s="3290" t="s">
        <v>456</v>
      </c>
      <c r="H235" s="3290" t="s">
        <v>457</v>
      </c>
      <c r="I235" s="3291">
        <v>10</v>
      </c>
      <c r="J235" s="3291">
        <v>10</v>
      </c>
      <c r="K235" s="3293">
        <v>20</v>
      </c>
      <c r="L235" s="3293">
        <v>24</v>
      </c>
      <c r="M235" s="3290" t="s">
        <v>458</v>
      </c>
      <c r="N235" s="3284" t="s">
        <v>1418</v>
      </c>
      <c r="O235" s="3412">
        <f>AC235</f>
        <v>15.411199999999999</v>
      </c>
      <c r="P235" s="3413">
        <v>0</v>
      </c>
      <c r="Q235" s="3413">
        <v>0</v>
      </c>
      <c r="R235" s="3413">
        <v>0</v>
      </c>
      <c r="S235" s="3409">
        <f>+SUM(O235:Q236)</f>
        <v>15.411199999999999</v>
      </c>
      <c r="T235" s="3284" t="s">
        <v>479</v>
      </c>
      <c r="U235" s="1293" t="s">
        <v>64</v>
      </c>
      <c r="V235" s="1278" t="s">
        <v>47</v>
      </c>
      <c r="W235" s="1620" t="s">
        <v>105</v>
      </c>
      <c r="X235" s="1294"/>
      <c r="Y235" s="1295"/>
      <c r="Z235" s="1296"/>
      <c r="AA235" s="1297"/>
      <c r="AB235" s="1297"/>
      <c r="AC235" s="1334">
        <f>AB236</f>
        <v>15.411199999999999</v>
      </c>
      <c r="AD235" s="1243"/>
      <c r="AE235" s="1244"/>
      <c r="AF235" s="1244"/>
      <c r="AG235" s="3376" t="s">
        <v>1436</v>
      </c>
    </row>
    <row r="236" spans="1:33" ht="132.75" customHeight="1" x14ac:dyDescent="0.2">
      <c r="A236" s="3422"/>
      <c r="B236" s="3317"/>
      <c r="C236" s="3218"/>
      <c r="D236" s="3218"/>
      <c r="E236" s="3320"/>
      <c r="F236" s="3218"/>
      <c r="G236" s="3218"/>
      <c r="H236" s="3218"/>
      <c r="I236" s="3214"/>
      <c r="J236" s="3214"/>
      <c r="K236" s="3214"/>
      <c r="L236" s="3214"/>
      <c r="M236" s="3218"/>
      <c r="N236" s="3421"/>
      <c r="O236" s="3232"/>
      <c r="P236" s="3235"/>
      <c r="Q236" s="3283"/>
      <c r="R236" s="3235"/>
      <c r="S236" s="3283"/>
      <c r="T236" s="3285"/>
      <c r="U236" s="1288"/>
      <c r="V236" s="1272" t="s">
        <v>47</v>
      </c>
      <c r="W236" s="1621" t="s">
        <v>1433</v>
      </c>
      <c r="X236" s="1289">
        <v>1</v>
      </c>
      <c r="Y236" s="1280" t="s">
        <v>264</v>
      </c>
      <c r="Z236" s="1275">
        <v>13.76</v>
      </c>
      <c r="AA236" s="1276">
        <f>+X236*Z236</f>
        <v>13.76</v>
      </c>
      <c r="AB236" s="1276">
        <f>+AA236*0.12+AA236</f>
        <v>15.411199999999999</v>
      </c>
      <c r="AC236" s="1290"/>
      <c r="AD236" s="1265"/>
      <c r="AE236" s="1301" t="s">
        <v>52</v>
      </c>
      <c r="AF236" s="1301"/>
      <c r="AG236" s="3337"/>
    </row>
    <row r="237" spans="1:33" ht="18" customHeight="1" x14ac:dyDescent="0.2">
      <c r="A237" s="3422"/>
      <c r="B237" s="3275" t="s">
        <v>93</v>
      </c>
      <c r="C237" s="3278" t="s">
        <v>680</v>
      </c>
      <c r="D237" s="3271" t="s">
        <v>77</v>
      </c>
      <c r="E237" s="3279" t="s">
        <v>47</v>
      </c>
      <c r="F237" s="3271" t="s">
        <v>944</v>
      </c>
      <c r="G237" s="3271" t="s">
        <v>945</v>
      </c>
      <c r="H237" s="3271" t="s">
        <v>461</v>
      </c>
      <c r="I237" s="3268">
        <v>1</v>
      </c>
      <c r="J237" s="3268">
        <v>1</v>
      </c>
      <c r="K237" s="3270">
        <v>16</v>
      </c>
      <c r="L237" s="3270">
        <v>16</v>
      </c>
      <c r="M237" s="3405" t="s">
        <v>1420</v>
      </c>
      <c r="N237" s="3405" t="s">
        <v>1419</v>
      </c>
      <c r="O237" s="3420">
        <f>SUM(AC237)</f>
        <v>19.9176</v>
      </c>
      <c r="P237" s="3419">
        <v>0</v>
      </c>
      <c r="Q237" s="3403">
        <v>0</v>
      </c>
      <c r="R237" s="3403">
        <v>0</v>
      </c>
      <c r="S237" s="3404">
        <f>+SUM(O237:Q245)</f>
        <v>19.9176</v>
      </c>
      <c r="T237" s="3263" t="s">
        <v>479</v>
      </c>
      <c r="U237" s="1293" t="s">
        <v>64</v>
      </c>
      <c r="V237" s="1610"/>
      <c r="W237" s="1620" t="s">
        <v>105</v>
      </c>
      <c r="X237" s="1294"/>
      <c r="Y237" s="1295"/>
      <c r="Z237" s="1296"/>
      <c r="AA237" s="1296"/>
      <c r="AB237" s="1296"/>
      <c r="AC237" s="1481">
        <f>SUM(AB238:AB245)</f>
        <v>19.9176</v>
      </c>
      <c r="AD237" s="1303"/>
      <c r="AE237" s="1284"/>
      <c r="AF237" s="1284"/>
      <c r="AG237" s="3337"/>
    </row>
    <row r="238" spans="1:33" ht="18" customHeight="1" x14ac:dyDescent="0.2">
      <c r="A238" s="3423"/>
      <c r="B238" s="3276"/>
      <c r="C238" s="3217"/>
      <c r="D238" s="3217"/>
      <c r="E238" s="3280"/>
      <c r="F238" s="3217"/>
      <c r="G238" s="3217"/>
      <c r="H238" s="3217"/>
      <c r="I238" s="3213"/>
      <c r="J238" s="3213"/>
      <c r="K238" s="3213"/>
      <c r="L238" s="3213"/>
      <c r="M238" s="3217"/>
      <c r="N238" s="3217"/>
      <c r="O238" s="3231"/>
      <c r="P238" s="3234"/>
      <c r="Q238" s="3234"/>
      <c r="R238" s="3234"/>
      <c r="S238" s="3234"/>
      <c r="T238" s="3228"/>
      <c r="U238" s="1285"/>
      <c r="V238" s="1246" t="s">
        <v>47</v>
      </c>
      <c r="W238" s="1622" t="s">
        <v>359</v>
      </c>
      <c r="X238" s="1247">
        <v>4</v>
      </c>
      <c r="Y238" s="1248" t="s">
        <v>264</v>
      </c>
      <c r="Z238" s="1249">
        <v>1.65</v>
      </c>
      <c r="AA238" s="1250">
        <f t="shared" ref="AA238:AA245" si="70">+X238*Z238</f>
        <v>6.6</v>
      </c>
      <c r="AB238" s="1250">
        <f t="shared" ref="AB238:AB239" si="71">+AA238*0.12+AA238</f>
        <v>7.3919999999999995</v>
      </c>
      <c r="AC238" s="1482"/>
      <c r="AD238" s="1252"/>
      <c r="AE238" s="1267" t="s">
        <v>52</v>
      </c>
      <c r="AF238" s="1267"/>
      <c r="AG238" s="3337"/>
    </row>
    <row r="239" spans="1:33" ht="18" customHeight="1" x14ac:dyDescent="0.2">
      <c r="A239" s="3197" t="s">
        <v>478</v>
      </c>
      <c r="B239" s="3276"/>
      <c r="C239" s="3217"/>
      <c r="D239" s="3217"/>
      <c r="E239" s="3280"/>
      <c r="F239" s="3217"/>
      <c r="G239" s="3217"/>
      <c r="H239" s="3217"/>
      <c r="I239" s="3213"/>
      <c r="J239" s="3213"/>
      <c r="K239" s="3213"/>
      <c r="L239" s="3213"/>
      <c r="M239" s="3217"/>
      <c r="N239" s="3217"/>
      <c r="O239" s="3231"/>
      <c r="P239" s="3234"/>
      <c r="Q239" s="3234"/>
      <c r="R239" s="3234"/>
      <c r="S239" s="3234"/>
      <c r="T239" s="3228"/>
      <c r="U239" s="1285"/>
      <c r="V239" s="1246" t="s">
        <v>47</v>
      </c>
      <c r="W239" s="1622" t="s">
        <v>364</v>
      </c>
      <c r="X239" s="1247">
        <v>3</v>
      </c>
      <c r="Y239" s="1248" t="s">
        <v>331</v>
      </c>
      <c r="Z239" s="1250">
        <v>0.21</v>
      </c>
      <c r="AA239" s="1250">
        <f t="shared" si="70"/>
        <v>0.63</v>
      </c>
      <c r="AB239" s="1250">
        <f t="shared" si="71"/>
        <v>0.7056</v>
      </c>
      <c r="AC239" s="1482"/>
      <c r="AD239" s="1252"/>
      <c r="AE239" s="1267" t="s">
        <v>52</v>
      </c>
      <c r="AF239" s="1267"/>
      <c r="AG239" s="3337"/>
    </row>
    <row r="240" spans="1:33" ht="18" customHeight="1" x14ac:dyDescent="0.2">
      <c r="A240" s="3198"/>
      <c r="B240" s="3276"/>
      <c r="C240" s="3217"/>
      <c r="D240" s="3217"/>
      <c r="E240" s="3280"/>
      <c r="F240" s="3217"/>
      <c r="G240" s="3217"/>
      <c r="H240" s="3217"/>
      <c r="I240" s="3213"/>
      <c r="J240" s="3213"/>
      <c r="K240" s="3213"/>
      <c r="L240" s="3213"/>
      <c r="M240" s="3217"/>
      <c r="N240" s="3217"/>
      <c r="O240" s="3231"/>
      <c r="P240" s="3234"/>
      <c r="Q240" s="3234"/>
      <c r="R240" s="3234"/>
      <c r="S240" s="3234"/>
      <c r="T240" s="3228"/>
      <c r="U240" s="1285"/>
      <c r="V240" s="1483" t="s">
        <v>47</v>
      </c>
      <c r="W240" s="1622" t="s">
        <v>348</v>
      </c>
      <c r="X240" s="1247">
        <v>2</v>
      </c>
      <c r="Y240" s="1248" t="s">
        <v>330</v>
      </c>
      <c r="Z240" s="1249">
        <v>3.25</v>
      </c>
      <c r="AA240" s="1250">
        <f t="shared" si="70"/>
        <v>6.5</v>
      </c>
      <c r="AB240" s="1250">
        <f>+AA240</f>
        <v>6.5</v>
      </c>
      <c r="AC240" s="1482"/>
      <c r="AD240" s="1252"/>
      <c r="AE240" s="1267" t="s">
        <v>52</v>
      </c>
      <c r="AF240" s="1267"/>
      <c r="AG240" s="3337"/>
    </row>
    <row r="241" spans="1:33" ht="18" customHeight="1" x14ac:dyDescent="0.2">
      <c r="A241" s="3198"/>
      <c r="B241" s="3276"/>
      <c r="C241" s="3217"/>
      <c r="D241" s="3217"/>
      <c r="E241" s="3280"/>
      <c r="F241" s="3217"/>
      <c r="G241" s="3217"/>
      <c r="H241" s="3217"/>
      <c r="I241" s="3213"/>
      <c r="J241" s="3213"/>
      <c r="K241" s="3213"/>
      <c r="L241" s="3213"/>
      <c r="M241" s="3217"/>
      <c r="N241" s="3217"/>
      <c r="O241" s="3231"/>
      <c r="P241" s="3234"/>
      <c r="Q241" s="3234"/>
      <c r="R241" s="3234"/>
      <c r="S241" s="3234"/>
      <c r="T241" s="3228"/>
      <c r="U241" s="1285"/>
      <c r="V241" s="1483" t="s">
        <v>47</v>
      </c>
      <c r="W241" s="1622" t="s">
        <v>335</v>
      </c>
      <c r="X241" s="1260">
        <v>6</v>
      </c>
      <c r="Y241" s="1261" t="s">
        <v>264</v>
      </c>
      <c r="Z241" s="1266">
        <v>0.24</v>
      </c>
      <c r="AA241" s="1250">
        <f t="shared" si="70"/>
        <v>1.44</v>
      </c>
      <c r="AB241" s="1250">
        <f t="shared" ref="AB241:AB245" si="72">+AA241*0.12+AA241</f>
        <v>1.6128</v>
      </c>
      <c r="AC241" s="1481"/>
      <c r="AD241" s="1265"/>
      <c r="AE241" s="1279" t="s">
        <v>52</v>
      </c>
      <c r="AF241" s="1279"/>
      <c r="AG241" s="3337"/>
    </row>
    <row r="242" spans="1:33" ht="18" customHeight="1" x14ac:dyDescent="0.2">
      <c r="A242" s="3198"/>
      <c r="B242" s="3276"/>
      <c r="C242" s="3217"/>
      <c r="D242" s="3217"/>
      <c r="E242" s="3280"/>
      <c r="F242" s="3217"/>
      <c r="G242" s="3217"/>
      <c r="H242" s="3217"/>
      <c r="I242" s="3213"/>
      <c r="J242" s="3213"/>
      <c r="K242" s="3213"/>
      <c r="L242" s="3213"/>
      <c r="M242" s="3217"/>
      <c r="N242" s="3217"/>
      <c r="O242" s="3231"/>
      <c r="P242" s="3234"/>
      <c r="Q242" s="3234"/>
      <c r="R242" s="3234"/>
      <c r="S242" s="3234"/>
      <c r="T242" s="3228"/>
      <c r="U242" s="1285"/>
      <c r="V242" s="1278" t="s">
        <v>47</v>
      </c>
      <c r="W242" s="1623" t="s">
        <v>361</v>
      </c>
      <c r="X242" s="1247">
        <v>1</v>
      </c>
      <c r="Y242" s="1261" t="s">
        <v>264</v>
      </c>
      <c r="Z242" s="1249">
        <v>1.94</v>
      </c>
      <c r="AA242" s="1250">
        <f t="shared" si="70"/>
        <v>1.94</v>
      </c>
      <c r="AB242" s="1250">
        <f t="shared" si="72"/>
        <v>2.1728000000000001</v>
      </c>
      <c r="AC242" s="1481"/>
      <c r="AD242" s="1265"/>
      <c r="AE242" s="1279" t="s">
        <v>52</v>
      </c>
      <c r="AF242" s="1279"/>
      <c r="AG242" s="3337"/>
    </row>
    <row r="243" spans="1:33" ht="18" customHeight="1" x14ac:dyDescent="0.2">
      <c r="A243" s="3198"/>
      <c r="B243" s="3276"/>
      <c r="C243" s="3217"/>
      <c r="D243" s="3217"/>
      <c r="E243" s="3280"/>
      <c r="F243" s="3217"/>
      <c r="G243" s="3217"/>
      <c r="H243" s="3217"/>
      <c r="I243" s="3213"/>
      <c r="J243" s="3213"/>
      <c r="K243" s="3213"/>
      <c r="L243" s="3213"/>
      <c r="M243" s="3217"/>
      <c r="N243" s="3217"/>
      <c r="O243" s="3231"/>
      <c r="P243" s="3234"/>
      <c r="Q243" s="3234"/>
      <c r="R243" s="3234"/>
      <c r="S243" s="3234"/>
      <c r="T243" s="3228"/>
      <c r="U243" s="1285"/>
      <c r="V243" s="1278" t="s">
        <v>47</v>
      </c>
      <c r="W243" s="1623" t="s">
        <v>363</v>
      </c>
      <c r="X243" s="1247">
        <v>1</v>
      </c>
      <c r="Y243" s="1248" t="s">
        <v>331</v>
      </c>
      <c r="Z243" s="1249">
        <v>0.69</v>
      </c>
      <c r="AA243" s="1299">
        <f t="shared" si="70"/>
        <v>0.69</v>
      </c>
      <c r="AB243" s="1250">
        <f t="shared" si="72"/>
        <v>0.77279999999999993</v>
      </c>
      <c r="AC243" s="1482"/>
      <c r="AD243" s="1252"/>
      <c r="AE243" s="1267" t="s">
        <v>52</v>
      </c>
      <c r="AF243" s="1267"/>
      <c r="AG243" s="3337"/>
    </row>
    <row r="244" spans="1:33" ht="18" customHeight="1" x14ac:dyDescent="0.2">
      <c r="A244" s="3198"/>
      <c r="B244" s="3276"/>
      <c r="C244" s="3217"/>
      <c r="D244" s="3217"/>
      <c r="E244" s="3280"/>
      <c r="F244" s="3217"/>
      <c r="G244" s="3217"/>
      <c r="H244" s="3217"/>
      <c r="I244" s="3213"/>
      <c r="J244" s="3213"/>
      <c r="K244" s="3213"/>
      <c r="L244" s="3213"/>
      <c r="M244" s="3217"/>
      <c r="N244" s="3217"/>
      <c r="O244" s="3231"/>
      <c r="P244" s="3234"/>
      <c r="Q244" s="3234"/>
      <c r="R244" s="3234"/>
      <c r="S244" s="3234"/>
      <c r="T244" s="3228"/>
      <c r="U244" s="1285"/>
      <c r="V244" s="1278" t="s">
        <v>47</v>
      </c>
      <c r="W244" s="1622" t="s">
        <v>387</v>
      </c>
      <c r="X244" s="1484">
        <v>4</v>
      </c>
      <c r="Y244" s="1248" t="s">
        <v>264</v>
      </c>
      <c r="Z244" s="1249">
        <v>7.0000000000000007E-2</v>
      </c>
      <c r="AA244" s="1299">
        <f t="shared" si="70"/>
        <v>0.28000000000000003</v>
      </c>
      <c r="AB244" s="1250">
        <f t="shared" si="72"/>
        <v>0.31360000000000005</v>
      </c>
      <c r="AC244" s="1482"/>
      <c r="AD244" s="1252"/>
      <c r="AE244" s="1267" t="s">
        <v>52</v>
      </c>
      <c r="AF244" s="1267"/>
      <c r="AG244" s="3336" t="s">
        <v>1176</v>
      </c>
    </row>
    <row r="245" spans="1:33" ht="18" customHeight="1" x14ac:dyDescent="0.2">
      <c r="A245" s="3198"/>
      <c r="B245" s="3317"/>
      <c r="C245" s="3218"/>
      <c r="D245" s="3218"/>
      <c r="E245" s="3320"/>
      <c r="F245" s="3218"/>
      <c r="G245" s="3218"/>
      <c r="H245" s="3218"/>
      <c r="I245" s="3214"/>
      <c r="J245" s="3214"/>
      <c r="K245" s="3214"/>
      <c r="L245" s="3214"/>
      <c r="M245" s="3218"/>
      <c r="N245" s="3218"/>
      <c r="O245" s="3232"/>
      <c r="P245" s="3235"/>
      <c r="Q245" s="3235"/>
      <c r="R245" s="3235"/>
      <c r="S245" s="3235"/>
      <c r="T245" s="3229"/>
      <c r="U245" s="1285"/>
      <c r="V245" s="1485" t="s">
        <v>47</v>
      </c>
      <c r="W245" s="1621" t="s">
        <v>388</v>
      </c>
      <c r="X245" s="1486">
        <v>4</v>
      </c>
      <c r="Y245" s="1280" t="s">
        <v>264</v>
      </c>
      <c r="Z245" s="1275">
        <v>0.1</v>
      </c>
      <c r="AA245" s="1276">
        <f t="shared" si="70"/>
        <v>0.4</v>
      </c>
      <c r="AB245" s="1276">
        <f t="shared" si="72"/>
        <v>0.44800000000000001</v>
      </c>
      <c r="AC245" s="1487"/>
      <c r="AD245" s="1252"/>
      <c r="AE245" s="1267" t="s">
        <v>52</v>
      </c>
      <c r="AF245" s="1267"/>
      <c r="AG245" s="3356"/>
    </row>
    <row r="246" spans="1:33" ht="18" customHeight="1" x14ac:dyDescent="0.2">
      <c r="A246" s="3198"/>
      <c r="B246" s="3275" t="s">
        <v>44</v>
      </c>
      <c r="C246" s="3278" t="s">
        <v>329</v>
      </c>
      <c r="D246" s="3271" t="s">
        <v>262</v>
      </c>
      <c r="E246" s="3279" t="s">
        <v>47</v>
      </c>
      <c r="F246" s="3271" t="s">
        <v>463</v>
      </c>
      <c r="G246" s="3271" t="s">
        <v>96</v>
      </c>
      <c r="H246" s="3271" t="s">
        <v>417</v>
      </c>
      <c r="I246" s="3268">
        <v>1</v>
      </c>
      <c r="J246" s="3268">
        <v>2</v>
      </c>
      <c r="K246" s="3270">
        <v>2</v>
      </c>
      <c r="L246" s="3270">
        <v>4</v>
      </c>
      <c r="M246" s="3271" t="s">
        <v>464</v>
      </c>
      <c r="N246" s="3399" t="s">
        <v>366</v>
      </c>
      <c r="O246" s="3408">
        <f>SUM(AC246)</f>
        <v>18.311999999999998</v>
      </c>
      <c r="P246" s="3403">
        <v>0</v>
      </c>
      <c r="Q246" s="3403">
        <v>0</v>
      </c>
      <c r="R246" s="3403">
        <v>0</v>
      </c>
      <c r="S246" s="3404">
        <f>+SUM(O246:Q250)</f>
        <v>18.311999999999998</v>
      </c>
      <c r="T246" s="3263" t="s">
        <v>479</v>
      </c>
      <c r="U246" s="1293" t="s">
        <v>64</v>
      </c>
      <c r="V246" s="1335"/>
      <c r="W246" s="1620" t="s">
        <v>105</v>
      </c>
      <c r="X246" s="1294"/>
      <c r="Y246" s="1295"/>
      <c r="Z246" s="1296"/>
      <c r="AA246" s="1296"/>
      <c r="AB246" s="1296"/>
      <c r="AC246" s="1488">
        <f>SUM(AB247:AB250)</f>
        <v>18.311999999999998</v>
      </c>
      <c r="AD246" s="1303"/>
      <c r="AE246" s="1284"/>
      <c r="AF246" s="1284"/>
      <c r="AG246" s="3336" t="s">
        <v>1176</v>
      </c>
    </row>
    <row r="247" spans="1:33" ht="18" customHeight="1" x14ac:dyDescent="0.2">
      <c r="A247" s="3198"/>
      <c r="B247" s="3276"/>
      <c r="C247" s="3217"/>
      <c r="D247" s="3217"/>
      <c r="E247" s="3280"/>
      <c r="F247" s="3217"/>
      <c r="G247" s="3217"/>
      <c r="H247" s="3217"/>
      <c r="I247" s="3213"/>
      <c r="J247" s="3213"/>
      <c r="K247" s="3213"/>
      <c r="L247" s="3213"/>
      <c r="M247" s="3217"/>
      <c r="N247" s="3220"/>
      <c r="O247" s="3231"/>
      <c r="P247" s="3234"/>
      <c r="Q247" s="3234"/>
      <c r="R247" s="3234"/>
      <c r="S247" s="3234"/>
      <c r="T247" s="3228"/>
      <c r="U247" s="1319"/>
      <c r="V247" s="1246" t="s">
        <v>47</v>
      </c>
      <c r="W247" s="1622" t="s">
        <v>358</v>
      </c>
      <c r="X247" s="1247">
        <v>1</v>
      </c>
      <c r="Y247" s="1248" t="s">
        <v>331</v>
      </c>
      <c r="Z247" s="1249">
        <v>1.8</v>
      </c>
      <c r="AA247" s="1299">
        <f t="shared" ref="AA247:AA250" si="73">+X247*Z247</f>
        <v>1.8</v>
      </c>
      <c r="AB247" s="1263">
        <f t="shared" ref="AB247:AB250" si="74">+AA247*0.12+AA247</f>
        <v>2.016</v>
      </c>
      <c r="AC247" s="1481"/>
      <c r="AD247" s="1265"/>
      <c r="AE247" s="1279" t="s">
        <v>52</v>
      </c>
      <c r="AF247" s="1279"/>
      <c r="AG247" s="3337"/>
    </row>
    <row r="248" spans="1:33" ht="18" customHeight="1" x14ac:dyDescent="0.2">
      <c r="A248" s="3198"/>
      <c r="B248" s="3276"/>
      <c r="C248" s="3217"/>
      <c r="D248" s="3217"/>
      <c r="E248" s="3280"/>
      <c r="F248" s="3217"/>
      <c r="G248" s="3217"/>
      <c r="H248" s="3217"/>
      <c r="I248" s="3213"/>
      <c r="J248" s="3213"/>
      <c r="K248" s="3213"/>
      <c r="L248" s="3213"/>
      <c r="M248" s="3217"/>
      <c r="N248" s="3220"/>
      <c r="O248" s="3231"/>
      <c r="P248" s="3234"/>
      <c r="Q248" s="3234"/>
      <c r="R248" s="3234"/>
      <c r="S248" s="3234"/>
      <c r="T248" s="3228"/>
      <c r="U248" s="1319"/>
      <c r="V248" s="1489" t="s">
        <v>47</v>
      </c>
      <c r="W248" s="1622" t="s">
        <v>148</v>
      </c>
      <c r="X248" s="1247">
        <v>3</v>
      </c>
      <c r="Y248" s="1248" t="s">
        <v>264</v>
      </c>
      <c r="Z248" s="1249">
        <v>0.65</v>
      </c>
      <c r="AA248" s="1299">
        <f t="shared" si="73"/>
        <v>1.9500000000000002</v>
      </c>
      <c r="AB248" s="1250">
        <f t="shared" si="74"/>
        <v>2.1840000000000002</v>
      </c>
      <c r="AC248" s="1481"/>
      <c r="AD248" s="1265"/>
      <c r="AE248" s="1279" t="s">
        <v>52</v>
      </c>
      <c r="AF248" s="1279"/>
      <c r="AG248" s="3337"/>
    </row>
    <row r="249" spans="1:33" ht="33.950000000000003" customHeight="1" x14ac:dyDescent="0.2">
      <c r="A249" s="3198"/>
      <c r="B249" s="3276"/>
      <c r="C249" s="3217"/>
      <c r="D249" s="3217"/>
      <c r="E249" s="3280"/>
      <c r="F249" s="3217"/>
      <c r="G249" s="3217"/>
      <c r="H249" s="3217"/>
      <c r="I249" s="3213"/>
      <c r="J249" s="3213"/>
      <c r="K249" s="3213"/>
      <c r="L249" s="3213"/>
      <c r="M249" s="3217"/>
      <c r="N249" s="3220"/>
      <c r="O249" s="3231"/>
      <c r="P249" s="3234"/>
      <c r="Q249" s="3234"/>
      <c r="R249" s="3234"/>
      <c r="S249" s="3234"/>
      <c r="T249" s="3228"/>
      <c r="U249" s="1319"/>
      <c r="V249" s="1246" t="s">
        <v>47</v>
      </c>
      <c r="W249" s="1622" t="s">
        <v>379</v>
      </c>
      <c r="X249" s="1247">
        <v>2</v>
      </c>
      <c r="Y249" s="1248" t="s">
        <v>331</v>
      </c>
      <c r="Z249" s="1263">
        <v>5.4</v>
      </c>
      <c r="AA249" s="1299">
        <f t="shared" si="73"/>
        <v>10.8</v>
      </c>
      <c r="AB249" s="1250">
        <f t="shared" si="74"/>
        <v>12.096</v>
      </c>
      <c r="AC249" s="1481"/>
      <c r="AD249" s="1265"/>
      <c r="AE249" s="1279" t="s">
        <v>52</v>
      </c>
      <c r="AF249" s="1279"/>
      <c r="AG249" s="3337"/>
    </row>
    <row r="250" spans="1:33" ht="18" customHeight="1" thickBot="1" x14ac:dyDescent="0.25">
      <c r="A250" s="3198"/>
      <c r="B250" s="3277"/>
      <c r="C250" s="3272"/>
      <c r="D250" s="3272"/>
      <c r="E250" s="3281"/>
      <c r="F250" s="3272"/>
      <c r="G250" s="3272"/>
      <c r="H250" s="3272"/>
      <c r="I250" s="3269"/>
      <c r="J250" s="3269"/>
      <c r="K250" s="3269"/>
      <c r="L250" s="3269"/>
      <c r="M250" s="3272"/>
      <c r="N250" s="3400"/>
      <c r="O250" s="3231"/>
      <c r="P250" s="3234"/>
      <c r="Q250" s="3234"/>
      <c r="R250" s="3234"/>
      <c r="S250" s="3234"/>
      <c r="T250" s="3228"/>
      <c r="U250" s="1340"/>
      <c r="V250" s="1347" t="s">
        <v>47</v>
      </c>
      <c r="W250" s="1621" t="s">
        <v>332</v>
      </c>
      <c r="X250" s="1289">
        <v>2</v>
      </c>
      <c r="Y250" s="1280" t="s">
        <v>264</v>
      </c>
      <c r="Z250" s="1275">
        <v>0.9</v>
      </c>
      <c r="AA250" s="1276">
        <f t="shared" si="73"/>
        <v>1.8</v>
      </c>
      <c r="AB250" s="1276">
        <f t="shared" si="74"/>
        <v>2.016</v>
      </c>
      <c r="AC250" s="1490"/>
      <c r="AD250" s="1359"/>
      <c r="AE250" s="1360" t="s">
        <v>52</v>
      </c>
      <c r="AF250" s="1360"/>
      <c r="AG250" s="3338"/>
    </row>
    <row r="251" spans="1:33" ht="22.5" customHeight="1" thickBot="1" x14ac:dyDescent="0.25">
      <c r="A251" s="3199"/>
      <c r="B251" s="3223" t="s">
        <v>137</v>
      </c>
      <c r="C251" s="3224"/>
      <c r="D251" s="3224"/>
      <c r="E251" s="3224"/>
      <c r="F251" s="3224"/>
      <c r="G251" s="3224"/>
      <c r="H251" s="3224"/>
      <c r="I251" s="3224"/>
      <c r="J251" s="3224"/>
      <c r="K251" s="3224"/>
      <c r="L251" s="3224"/>
      <c r="M251" s="3224"/>
      <c r="N251" s="1589" t="s">
        <v>138</v>
      </c>
      <c r="O251" s="1681">
        <f t="shared" ref="O251:S251" si="75">SUM(O235:O250)</f>
        <v>53.640799999999999</v>
      </c>
      <c r="P251" s="1682">
        <f t="shared" si="75"/>
        <v>0</v>
      </c>
      <c r="Q251" s="1682">
        <f t="shared" si="75"/>
        <v>0</v>
      </c>
      <c r="R251" s="1682">
        <f t="shared" si="75"/>
        <v>0</v>
      </c>
      <c r="S251" s="1682">
        <f t="shared" si="75"/>
        <v>53.640799999999999</v>
      </c>
      <c r="T251" s="1680"/>
      <c r="U251" s="3225" t="s">
        <v>139</v>
      </c>
      <c r="V251" s="3226"/>
      <c r="W251" s="3226"/>
      <c r="X251" s="3226"/>
      <c r="Y251" s="3226"/>
      <c r="Z251" s="3226"/>
      <c r="AA251" s="3226"/>
      <c r="AB251" s="1593" t="s">
        <v>138</v>
      </c>
      <c r="AC251" s="1678">
        <f>SUM(AC235:AC250)</f>
        <v>53.640799999999999</v>
      </c>
      <c r="AD251" s="3418"/>
      <c r="AE251" s="3310"/>
      <c r="AF251" s="3310"/>
      <c r="AG251" s="3311"/>
    </row>
    <row r="252" spans="1:33" ht="30" customHeight="1" x14ac:dyDescent="0.2">
      <c r="A252" s="3176" t="s">
        <v>480</v>
      </c>
      <c r="B252" s="3312" t="s">
        <v>44</v>
      </c>
      <c r="C252" s="3313" t="s">
        <v>45</v>
      </c>
      <c r="D252" s="3237" t="s">
        <v>262</v>
      </c>
      <c r="E252" s="3314" t="s">
        <v>47</v>
      </c>
      <c r="F252" s="3237" t="s">
        <v>455</v>
      </c>
      <c r="G252" s="3237" t="s">
        <v>456</v>
      </c>
      <c r="H252" s="3237" t="s">
        <v>457</v>
      </c>
      <c r="I252" s="3368">
        <v>10</v>
      </c>
      <c r="J252" s="3368">
        <v>10</v>
      </c>
      <c r="K252" s="3369">
        <v>24</v>
      </c>
      <c r="L252" s="3369">
        <v>24</v>
      </c>
      <c r="M252" s="3363" t="s">
        <v>481</v>
      </c>
      <c r="N252" s="3417" t="s">
        <v>482</v>
      </c>
      <c r="O252" s="3365">
        <f>AC252</f>
        <v>19.9176</v>
      </c>
      <c r="P252" s="3391">
        <v>0</v>
      </c>
      <c r="Q252" s="3391">
        <v>0</v>
      </c>
      <c r="R252" s="3391">
        <v>0</v>
      </c>
      <c r="S252" s="3416">
        <f>+SUM(O252:Q260)</f>
        <v>19.9176</v>
      </c>
      <c r="T252" s="3222" t="s">
        <v>483</v>
      </c>
      <c r="U252" s="1392" t="s">
        <v>64</v>
      </c>
      <c r="V252" s="1393"/>
      <c r="W252" s="1628" t="s">
        <v>105</v>
      </c>
      <c r="X252" s="1363"/>
      <c r="Y252" s="1364"/>
      <c r="Z252" s="1365"/>
      <c r="AA252" s="1394"/>
      <c r="AB252" s="1394"/>
      <c r="AC252" s="1315">
        <f>SUM(AB253:AB260)</f>
        <v>19.9176</v>
      </c>
      <c r="AD252" s="1459"/>
      <c r="AE252" s="1460"/>
      <c r="AF252" s="1460"/>
      <c r="AG252" s="3376" t="s">
        <v>1477</v>
      </c>
    </row>
    <row r="253" spans="1:33" ht="30" customHeight="1" x14ac:dyDescent="0.2">
      <c r="A253" s="3177"/>
      <c r="B253" s="3276"/>
      <c r="C253" s="3217"/>
      <c r="D253" s="3217"/>
      <c r="E253" s="3280"/>
      <c r="F253" s="3217"/>
      <c r="G253" s="3217"/>
      <c r="H253" s="3217"/>
      <c r="I253" s="3340"/>
      <c r="J253" s="3340"/>
      <c r="K253" s="3340"/>
      <c r="L253" s="3340"/>
      <c r="M253" s="3344"/>
      <c r="N253" s="3208"/>
      <c r="O253" s="3350"/>
      <c r="P253" s="3333"/>
      <c r="Q253" s="3333"/>
      <c r="R253" s="3333"/>
      <c r="S253" s="3333"/>
      <c r="T253" s="3208"/>
      <c r="U253" s="1313"/>
      <c r="V253" s="1369" t="s">
        <v>47</v>
      </c>
      <c r="W253" s="1630" t="s">
        <v>359</v>
      </c>
      <c r="X253" s="1370">
        <v>4</v>
      </c>
      <c r="Y253" s="1371" t="s">
        <v>264</v>
      </c>
      <c r="Z253" s="1372">
        <v>1.65</v>
      </c>
      <c r="AA253" s="1377">
        <f t="shared" ref="AA253:AA260" si="76">+X253*Z253</f>
        <v>6.6</v>
      </c>
      <c r="AB253" s="1377">
        <f t="shared" ref="AB253:AB254" si="77">+AA253*0.12+AA253</f>
        <v>7.3919999999999995</v>
      </c>
      <c r="AC253" s="1315"/>
      <c r="AD253" s="1371"/>
      <c r="AE253" s="1375" t="s">
        <v>52</v>
      </c>
      <c r="AF253" s="1375"/>
      <c r="AG253" s="3337"/>
    </row>
    <row r="254" spans="1:33" ht="30" customHeight="1" x14ac:dyDescent="0.2">
      <c r="A254" s="3177"/>
      <c r="B254" s="3276"/>
      <c r="C254" s="3217"/>
      <c r="D254" s="3217"/>
      <c r="E254" s="3280"/>
      <c r="F254" s="3217"/>
      <c r="G254" s="3217"/>
      <c r="H254" s="3217"/>
      <c r="I254" s="3340"/>
      <c r="J254" s="3340"/>
      <c r="K254" s="3340"/>
      <c r="L254" s="3340"/>
      <c r="M254" s="3344"/>
      <c r="N254" s="3208"/>
      <c r="O254" s="3350"/>
      <c r="P254" s="3333"/>
      <c r="Q254" s="3333"/>
      <c r="R254" s="3333"/>
      <c r="S254" s="3333"/>
      <c r="T254" s="3208"/>
      <c r="U254" s="1469"/>
      <c r="V254" s="1491" t="s">
        <v>47</v>
      </c>
      <c r="W254" s="1630" t="s">
        <v>364</v>
      </c>
      <c r="X254" s="1370">
        <v>3</v>
      </c>
      <c r="Y254" s="1371" t="s">
        <v>331</v>
      </c>
      <c r="Z254" s="1377">
        <v>0.21</v>
      </c>
      <c r="AA254" s="1377">
        <f t="shared" si="76"/>
        <v>0.63</v>
      </c>
      <c r="AB254" s="1377">
        <f t="shared" si="77"/>
        <v>0.7056</v>
      </c>
      <c r="AC254" s="1315"/>
      <c r="AD254" s="1371"/>
      <c r="AE254" s="1375" t="s">
        <v>52</v>
      </c>
      <c r="AF254" s="1375"/>
      <c r="AG254" s="3337"/>
    </row>
    <row r="255" spans="1:33" ht="30" customHeight="1" x14ac:dyDescent="0.2">
      <c r="A255" s="3177"/>
      <c r="B255" s="3276"/>
      <c r="C255" s="3217"/>
      <c r="D255" s="3217"/>
      <c r="E255" s="3280"/>
      <c r="F255" s="3217"/>
      <c r="G255" s="3217"/>
      <c r="H255" s="3217"/>
      <c r="I255" s="3340"/>
      <c r="J255" s="3340"/>
      <c r="K255" s="3340"/>
      <c r="L255" s="3340"/>
      <c r="M255" s="3344"/>
      <c r="N255" s="3208"/>
      <c r="O255" s="3350"/>
      <c r="P255" s="3333"/>
      <c r="Q255" s="3333"/>
      <c r="R255" s="3333"/>
      <c r="S255" s="3333"/>
      <c r="T255" s="3208"/>
      <c r="U255" s="1469"/>
      <c r="V255" s="1492" t="s">
        <v>47</v>
      </c>
      <c r="W255" s="1630" t="s">
        <v>348</v>
      </c>
      <c r="X255" s="1370">
        <v>2</v>
      </c>
      <c r="Y255" s="1371" t="s">
        <v>330</v>
      </c>
      <c r="Z255" s="1372">
        <v>3.25</v>
      </c>
      <c r="AA255" s="1377">
        <f t="shared" si="76"/>
        <v>6.5</v>
      </c>
      <c r="AB255" s="1377">
        <f>+AA255</f>
        <v>6.5</v>
      </c>
      <c r="AC255" s="1315"/>
      <c r="AD255" s="1380"/>
      <c r="AE255" s="1383" t="s">
        <v>52</v>
      </c>
      <c r="AF255" s="1383"/>
      <c r="AG255" s="3337"/>
    </row>
    <row r="256" spans="1:33" ht="30" customHeight="1" x14ac:dyDescent="0.2">
      <c r="A256" s="3177"/>
      <c r="B256" s="3276"/>
      <c r="C256" s="3217"/>
      <c r="D256" s="3217"/>
      <c r="E256" s="3280"/>
      <c r="F256" s="3217"/>
      <c r="G256" s="3217"/>
      <c r="H256" s="3217"/>
      <c r="I256" s="3340"/>
      <c r="J256" s="3340"/>
      <c r="K256" s="3340"/>
      <c r="L256" s="3340"/>
      <c r="M256" s="3344"/>
      <c r="N256" s="3208"/>
      <c r="O256" s="3350"/>
      <c r="P256" s="3333"/>
      <c r="Q256" s="3333"/>
      <c r="R256" s="3333"/>
      <c r="S256" s="3333"/>
      <c r="T256" s="3208"/>
      <c r="U256" s="1469"/>
      <c r="V256" s="1492" t="s">
        <v>47</v>
      </c>
      <c r="W256" s="1630" t="s">
        <v>335</v>
      </c>
      <c r="X256" s="1376">
        <v>6</v>
      </c>
      <c r="Y256" s="1408" t="s">
        <v>264</v>
      </c>
      <c r="Z256" s="1416">
        <v>0.24</v>
      </c>
      <c r="AA256" s="1377">
        <f t="shared" si="76"/>
        <v>1.44</v>
      </c>
      <c r="AB256" s="1377">
        <f t="shared" ref="AB256:AB260" si="78">+AA256*0.12+AA256</f>
        <v>1.6128</v>
      </c>
      <c r="AC256" s="1315"/>
      <c r="AD256" s="1380"/>
      <c r="AE256" s="1383" t="s">
        <v>52</v>
      </c>
      <c r="AF256" s="1383"/>
      <c r="AG256" s="3337"/>
    </row>
    <row r="257" spans="1:33" ht="30" customHeight="1" x14ac:dyDescent="0.2">
      <c r="A257" s="3177"/>
      <c r="B257" s="3276"/>
      <c r="C257" s="3217"/>
      <c r="D257" s="3217"/>
      <c r="E257" s="3280"/>
      <c r="F257" s="3217"/>
      <c r="G257" s="3217"/>
      <c r="H257" s="3217"/>
      <c r="I257" s="3340"/>
      <c r="J257" s="3340"/>
      <c r="K257" s="3340"/>
      <c r="L257" s="3340"/>
      <c r="M257" s="3344"/>
      <c r="N257" s="3208"/>
      <c r="O257" s="3350"/>
      <c r="P257" s="3333"/>
      <c r="Q257" s="3333"/>
      <c r="R257" s="3333"/>
      <c r="S257" s="3333"/>
      <c r="T257" s="3208"/>
      <c r="U257" s="1469"/>
      <c r="V257" s="1491" t="s">
        <v>47</v>
      </c>
      <c r="W257" s="1631" t="s">
        <v>361</v>
      </c>
      <c r="X257" s="1370">
        <v>1</v>
      </c>
      <c r="Y257" s="1408" t="s">
        <v>264</v>
      </c>
      <c r="Z257" s="1372">
        <v>1.94</v>
      </c>
      <c r="AA257" s="1377">
        <f t="shared" si="76"/>
        <v>1.94</v>
      </c>
      <c r="AB257" s="1377">
        <f t="shared" si="78"/>
        <v>2.1728000000000001</v>
      </c>
      <c r="AC257" s="1315"/>
      <c r="AD257" s="1380"/>
      <c r="AE257" s="1383" t="s">
        <v>52</v>
      </c>
      <c r="AF257" s="1383"/>
      <c r="AG257" s="3337"/>
    </row>
    <row r="258" spans="1:33" ht="30" customHeight="1" x14ac:dyDescent="0.2">
      <c r="A258" s="3177"/>
      <c r="B258" s="3276"/>
      <c r="C258" s="3217"/>
      <c r="D258" s="3217"/>
      <c r="E258" s="3280"/>
      <c r="F258" s="3217"/>
      <c r="G258" s="3217"/>
      <c r="H258" s="3217"/>
      <c r="I258" s="3340"/>
      <c r="J258" s="3340"/>
      <c r="K258" s="3340"/>
      <c r="L258" s="3340"/>
      <c r="M258" s="3344"/>
      <c r="N258" s="3208"/>
      <c r="O258" s="3350"/>
      <c r="P258" s="3333"/>
      <c r="Q258" s="3333"/>
      <c r="R258" s="3333"/>
      <c r="S258" s="3333"/>
      <c r="T258" s="3208"/>
      <c r="U258" s="1313"/>
      <c r="V258" s="1491" t="s">
        <v>47</v>
      </c>
      <c r="W258" s="1631" t="s">
        <v>363</v>
      </c>
      <c r="X258" s="1370">
        <v>1</v>
      </c>
      <c r="Y258" s="1371" t="s">
        <v>331</v>
      </c>
      <c r="Z258" s="1372">
        <v>0.69</v>
      </c>
      <c r="AA258" s="1446">
        <f t="shared" si="76"/>
        <v>0.69</v>
      </c>
      <c r="AB258" s="1377">
        <f t="shared" si="78"/>
        <v>0.77279999999999993</v>
      </c>
      <c r="AC258" s="1315"/>
      <c r="AD258" s="1371"/>
      <c r="AE258" s="1375" t="s">
        <v>52</v>
      </c>
      <c r="AF258" s="1375"/>
      <c r="AG258" s="3337"/>
    </row>
    <row r="259" spans="1:33" ht="30" customHeight="1" x14ac:dyDescent="0.2">
      <c r="A259" s="3177"/>
      <c r="B259" s="3276"/>
      <c r="C259" s="3217"/>
      <c r="D259" s="3217"/>
      <c r="E259" s="3280"/>
      <c r="F259" s="3217"/>
      <c r="G259" s="3217"/>
      <c r="H259" s="3217"/>
      <c r="I259" s="3340"/>
      <c r="J259" s="3340"/>
      <c r="K259" s="3340"/>
      <c r="L259" s="3340"/>
      <c r="M259" s="3344"/>
      <c r="N259" s="3208"/>
      <c r="O259" s="3350"/>
      <c r="P259" s="3333"/>
      <c r="Q259" s="3333"/>
      <c r="R259" s="3333"/>
      <c r="S259" s="3333"/>
      <c r="T259" s="3208"/>
      <c r="U259" s="1469"/>
      <c r="V259" s="1491" t="s">
        <v>47</v>
      </c>
      <c r="W259" s="1630" t="s">
        <v>387</v>
      </c>
      <c r="X259" s="1447">
        <v>4</v>
      </c>
      <c r="Y259" s="1371" t="s">
        <v>264</v>
      </c>
      <c r="Z259" s="1372">
        <v>7.0000000000000007E-2</v>
      </c>
      <c r="AA259" s="1446">
        <f t="shared" si="76"/>
        <v>0.28000000000000003</v>
      </c>
      <c r="AB259" s="1377">
        <f t="shared" si="78"/>
        <v>0.31360000000000005</v>
      </c>
      <c r="AC259" s="1315"/>
      <c r="AD259" s="1371"/>
      <c r="AE259" s="1375" t="s">
        <v>52</v>
      </c>
      <c r="AF259" s="1375"/>
      <c r="AG259" s="3337"/>
    </row>
    <row r="260" spans="1:33" ht="30" customHeight="1" x14ac:dyDescent="0.2">
      <c r="A260" s="3177"/>
      <c r="B260" s="3295"/>
      <c r="C260" s="3217"/>
      <c r="D260" s="3217"/>
      <c r="E260" s="3280"/>
      <c r="F260" s="3288"/>
      <c r="G260" s="3288"/>
      <c r="H260" s="3288"/>
      <c r="I260" s="3394"/>
      <c r="J260" s="3394"/>
      <c r="K260" s="3394"/>
      <c r="L260" s="3394"/>
      <c r="M260" s="3393"/>
      <c r="N260" s="3401"/>
      <c r="O260" s="3402"/>
      <c r="P260" s="3392"/>
      <c r="Q260" s="3392"/>
      <c r="R260" s="3333"/>
      <c r="S260" s="3392"/>
      <c r="T260" s="3401"/>
      <c r="U260" s="1384"/>
      <c r="V260" s="1396" t="s">
        <v>47</v>
      </c>
      <c r="W260" s="1629" t="s">
        <v>388</v>
      </c>
      <c r="X260" s="1448">
        <v>4</v>
      </c>
      <c r="Y260" s="1386" t="s">
        <v>264</v>
      </c>
      <c r="Z260" s="1387">
        <v>0.1</v>
      </c>
      <c r="AA260" s="1398">
        <f t="shared" si="76"/>
        <v>0.4</v>
      </c>
      <c r="AB260" s="1398">
        <f t="shared" si="78"/>
        <v>0.44800000000000001</v>
      </c>
      <c r="AC260" s="1399"/>
      <c r="AD260" s="1386"/>
      <c r="AE260" s="1404" t="s">
        <v>52</v>
      </c>
      <c r="AF260" s="1404"/>
      <c r="AG260" s="3337"/>
    </row>
    <row r="261" spans="1:33" ht="75.75" customHeight="1" x14ac:dyDescent="0.2">
      <c r="A261" s="3178"/>
      <c r="B261" s="3302" t="s">
        <v>93</v>
      </c>
      <c r="C261" s="3303" t="s">
        <v>680</v>
      </c>
      <c r="D261" s="3304" t="s">
        <v>77</v>
      </c>
      <c r="E261" s="3305" t="s">
        <v>47</v>
      </c>
      <c r="F261" s="3304" t="s">
        <v>944</v>
      </c>
      <c r="G261" s="3304" t="s">
        <v>945</v>
      </c>
      <c r="H261" s="3304" t="s">
        <v>461</v>
      </c>
      <c r="I261" s="3339">
        <v>2</v>
      </c>
      <c r="J261" s="3339">
        <v>2</v>
      </c>
      <c r="K261" s="3342">
        <v>16</v>
      </c>
      <c r="L261" s="3342">
        <v>16</v>
      </c>
      <c r="M261" s="3343" t="s">
        <v>1421</v>
      </c>
      <c r="N261" s="3357" t="s">
        <v>951</v>
      </c>
      <c r="O261" s="3349">
        <f>AC261</f>
        <v>15.411199999999999</v>
      </c>
      <c r="P261" s="3374">
        <v>0</v>
      </c>
      <c r="Q261" s="3374">
        <v>0</v>
      </c>
      <c r="R261" s="3374">
        <v>0</v>
      </c>
      <c r="S261" s="3414">
        <f>+SUM(O261:Q262)</f>
        <v>15.411199999999999</v>
      </c>
      <c r="T261" s="3210" t="s">
        <v>483</v>
      </c>
      <c r="U261" s="1469" t="s">
        <v>64</v>
      </c>
      <c r="V261" s="1491"/>
      <c r="W261" s="1632" t="s">
        <v>105</v>
      </c>
      <c r="X261" s="1493"/>
      <c r="Y261" s="1364"/>
      <c r="Z261" s="1418"/>
      <c r="AA261" s="1377"/>
      <c r="AB261" s="1377"/>
      <c r="AC261" s="1315">
        <f>AB262</f>
        <v>15.411199999999999</v>
      </c>
      <c r="AD261" s="1408"/>
      <c r="AE261" s="1409"/>
      <c r="AF261" s="1409"/>
      <c r="AG261" s="3336" t="s">
        <v>1459</v>
      </c>
    </row>
    <row r="262" spans="1:33" ht="75.75" customHeight="1" x14ac:dyDescent="0.2">
      <c r="A262" s="3183" t="s">
        <v>480</v>
      </c>
      <c r="B262" s="3317"/>
      <c r="C262" s="3218"/>
      <c r="D262" s="3218"/>
      <c r="E262" s="3320"/>
      <c r="F262" s="3218"/>
      <c r="G262" s="3218"/>
      <c r="H262" s="3218"/>
      <c r="I262" s="3362"/>
      <c r="J262" s="3362"/>
      <c r="K262" s="3362"/>
      <c r="L262" s="3362"/>
      <c r="M262" s="3361"/>
      <c r="N262" s="3361"/>
      <c r="O262" s="3359"/>
      <c r="P262" s="3360"/>
      <c r="Q262" s="3360"/>
      <c r="R262" s="3360"/>
      <c r="S262" s="3360"/>
      <c r="T262" s="3209"/>
      <c r="U262" s="1469"/>
      <c r="V262" s="1491" t="s">
        <v>47</v>
      </c>
      <c r="W262" s="1631" t="s">
        <v>362</v>
      </c>
      <c r="X262" s="1370">
        <v>1</v>
      </c>
      <c r="Y262" s="1408" t="s">
        <v>264</v>
      </c>
      <c r="Z262" s="1372">
        <v>13.76</v>
      </c>
      <c r="AA262" s="1377">
        <f>+X262*Z262</f>
        <v>13.76</v>
      </c>
      <c r="AB262" s="1377">
        <f>+AA262*0.12+AA262</f>
        <v>15.411199999999999</v>
      </c>
      <c r="AC262" s="1419"/>
      <c r="AD262" s="1380"/>
      <c r="AE262" s="1383" t="s">
        <v>52</v>
      </c>
      <c r="AF262" s="1383"/>
      <c r="AG262" s="3415"/>
    </row>
    <row r="263" spans="1:33" ht="31.5" customHeight="1" x14ac:dyDescent="0.2">
      <c r="A263" s="3184"/>
      <c r="B263" s="3302" t="s">
        <v>44</v>
      </c>
      <c r="C263" s="3303" t="s">
        <v>329</v>
      </c>
      <c r="D263" s="3304" t="s">
        <v>262</v>
      </c>
      <c r="E263" s="3305" t="s">
        <v>47</v>
      </c>
      <c r="F263" s="3304" t="s">
        <v>468</v>
      </c>
      <c r="G263" s="3304" t="s">
        <v>96</v>
      </c>
      <c r="H263" s="3304" t="s">
        <v>417</v>
      </c>
      <c r="I263" s="3339">
        <v>1</v>
      </c>
      <c r="J263" s="3339">
        <v>2</v>
      </c>
      <c r="K263" s="3342">
        <v>2</v>
      </c>
      <c r="L263" s="3342">
        <v>4</v>
      </c>
      <c r="M263" s="3357" t="s">
        <v>464</v>
      </c>
      <c r="N263" s="3357" t="s">
        <v>484</v>
      </c>
      <c r="O263" s="3349">
        <f>+AC263</f>
        <v>18.311999999999998</v>
      </c>
      <c r="P263" s="3374">
        <v>0</v>
      </c>
      <c r="Q263" s="3374">
        <v>0</v>
      </c>
      <c r="R263" s="3374">
        <v>0</v>
      </c>
      <c r="S263" s="3414">
        <f>+SUM(O263:Q267)</f>
        <v>18.311999999999998</v>
      </c>
      <c r="T263" s="3210" t="s">
        <v>483</v>
      </c>
      <c r="U263" s="1494" t="s">
        <v>64</v>
      </c>
      <c r="V263" s="1495"/>
      <c r="W263" s="1628" t="s">
        <v>105</v>
      </c>
      <c r="X263" s="1363"/>
      <c r="Y263" s="1364"/>
      <c r="Z263" s="1365"/>
      <c r="AA263" s="1394"/>
      <c r="AB263" s="1394"/>
      <c r="AC263" s="1367">
        <f>SUM(AB263:AB267)</f>
        <v>18.311999999999998</v>
      </c>
      <c r="AD263" s="1364"/>
      <c r="AE263" s="1368"/>
      <c r="AF263" s="1368"/>
      <c r="AG263" s="3377" t="s">
        <v>1459</v>
      </c>
    </row>
    <row r="264" spans="1:33" ht="31.5" customHeight="1" x14ac:dyDescent="0.2">
      <c r="A264" s="3184"/>
      <c r="B264" s="3276"/>
      <c r="C264" s="3217"/>
      <c r="D264" s="3217"/>
      <c r="E264" s="3280"/>
      <c r="F264" s="3217"/>
      <c r="G264" s="3217"/>
      <c r="H264" s="3217"/>
      <c r="I264" s="3340"/>
      <c r="J264" s="3340"/>
      <c r="K264" s="3340"/>
      <c r="L264" s="3340"/>
      <c r="M264" s="3344"/>
      <c r="N264" s="3344"/>
      <c r="O264" s="3350"/>
      <c r="P264" s="3333"/>
      <c r="Q264" s="3333"/>
      <c r="R264" s="3333"/>
      <c r="S264" s="3333"/>
      <c r="T264" s="3208"/>
      <c r="U264" s="1496"/>
      <c r="V264" s="1369" t="s">
        <v>47</v>
      </c>
      <c r="W264" s="1630" t="s">
        <v>358</v>
      </c>
      <c r="X264" s="1370">
        <v>1</v>
      </c>
      <c r="Y264" s="1371" t="s">
        <v>331</v>
      </c>
      <c r="Z264" s="1372">
        <v>1.8</v>
      </c>
      <c r="AA264" s="1446">
        <f t="shared" ref="AA264:AA267" si="79">+X264*Z264</f>
        <v>1.8</v>
      </c>
      <c r="AB264" s="1421">
        <f t="shared" ref="AB264:AB267" si="80">+AA264*0.12+AA264</f>
        <v>2.016</v>
      </c>
      <c r="AC264" s="1407"/>
      <c r="AD264" s="1408"/>
      <c r="AE264" s="1409" t="s">
        <v>52</v>
      </c>
      <c r="AF264" s="1409"/>
      <c r="AG264" s="3337"/>
    </row>
    <row r="265" spans="1:33" ht="31.5" customHeight="1" x14ac:dyDescent="0.2">
      <c r="A265" s="3184"/>
      <c r="B265" s="3276"/>
      <c r="C265" s="3217"/>
      <c r="D265" s="3217"/>
      <c r="E265" s="3280"/>
      <c r="F265" s="3217"/>
      <c r="G265" s="3217"/>
      <c r="H265" s="3217"/>
      <c r="I265" s="3340"/>
      <c r="J265" s="3340"/>
      <c r="K265" s="3340"/>
      <c r="L265" s="3340"/>
      <c r="M265" s="3344"/>
      <c r="N265" s="3344"/>
      <c r="O265" s="3350"/>
      <c r="P265" s="3333"/>
      <c r="Q265" s="3333"/>
      <c r="R265" s="3333"/>
      <c r="S265" s="3333"/>
      <c r="T265" s="3208"/>
      <c r="U265" s="1496"/>
      <c r="V265" s="1475" t="s">
        <v>47</v>
      </c>
      <c r="W265" s="1630" t="s">
        <v>148</v>
      </c>
      <c r="X265" s="1370">
        <v>3</v>
      </c>
      <c r="Y265" s="1371" t="s">
        <v>264</v>
      </c>
      <c r="Z265" s="1372">
        <v>0.65</v>
      </c>
      <c r="AA265" s="1446">
        <f t="shared" si="79"/>
        <v>1.9500000000000002</v>
      </c>
      <c r="AB265" s="1377">
        <f t="shared" si="80"/>
        <v>2.1840000000000002</v>
      </c>
      <c r="AC265" s="1407"/>
      <c r="AD265" s="1408"/>
      <c r="AE265" s="1409" t="s">
        <v>52</v>
      </c>
      <c r="AF265" s="1409"/>
      <c r="AG265" s="3337"/>
    </row>
    <row r="266" spans="1:33" ht="31.5" customHeight="1" x14ac:dyDescent="0.2">
      <c r="A266" s="3184"/>
      <c r="B266" s="3276"/>
      <c r="C266" s="3217"/>
      <c r="D266" s="3217"/>
      <c r="E266" s="3280"/>
      <c r="F266" s="3217"/>
      <c r="G266" s="3217"/>
      <c r="H266" s="3217"/>
      <c r="I266" s="3340"/>
      <c r="J266" s="3340"/>
      <c r="K266" s="3340"/>
      <c r="L266" s="3340"/>
      <c r="M266" s="3344"/>
      <c r="N266" s="3344"/>
      <c r="O266" s="3350"/>
      <c r="P266" s="3333"/>
      <c r="Q266" s="3333"/>
      <c r="R266" s="3333"/>
      <c r="S266" s="3333"/>
      <c r="T266" s="3208"/>
      <c r="U266" s="1469"/>
      <c r="V266" s="1369" t="s">
        <v>47</v>
      </c>
      <c r="W266" s="1630" t="s">
        <v>379</v>
      </c>
      <c r="X266" s="1370">
        <v>2</v>
      </c>
      <c r="Y266" s="1371" t="s">
        <v>331</v>
      </c>
      <c r="Z266" s="1421">
        <v>5.4</v>
      </c>
      <c r="AA266" s="1446">
        <f t="shared" si="79"/>
        <v>10.8</v>
      </c>
      <c r="AB266" s="1377">
        <f t="shared" si="80"/>
        <v>12.096</v>
      </c>
      <c r="AC266" s="1374"/>
      <c r="AD266" s="1371"/>
      <c r="AE266" s="1375" t="s">
        <v>52</v>
      </c>
      <c r="AF266" s="1375"/>
      <c r="AG266" s="3337"/>
    </row>
    <row r="267" spans="1:33" ht="31.5" customHeight="1" thickBot="1" x14ac:dyDescent="0.25">
      <c r="A267" s="3184"/>
      <c r="B267" s="3277"/>
      <c r="C267" s="3272"/>
      <c r="D267" s="3272"/>
      <c r="E267" s="3281"/>
      <c r="F267" s="3272"/>
      <c r="G267" s="3272"/>
      <c r="H267" s="3272"/>
      <c r="I267" s="3341"/>
      <c r="J267" s="3341"/>
      <c r="K267" s="3341"/>
      <c r="L267" s="3341"/>
      <c r="M267" s="3345"/>
      <c r="N267" s="3345"/>
      <c r="O267" s="3351"/>
      <c r="P267" s="3334"/>
      <c r="Q267" s="3334"/>
      <c r="R267" s="3334"/>
      <c r="S267" s="3334"/>
      <c r="T267" s="3323"/>
      <c r="U267" s="1434"/>
      <c r="V267" s="1435" t="s">
        <v>47</v>
      </c>
      <c r="W267" s="1634" t="s">
        <v>332</v>
      </c>
      <c r="X267" s="1451">
        <v>2</v>
      </c>
      <c r="Y267" s="1452" t="s">
        <v>264</v>
      </c>
      <c r="Z267" s="1453">
        <v>0.9</v>
      </c>
      <c r="AA267" s="1454">
        <f t="shared" si="79"/>
        <v>1.8</v>
      </c>
      <c r="AB267" s="1454">
        <f t="shared" si="80"/>
        <v>2.016</v>
      </c>
      <c r="AC267" s="1440"/>
      <c r="AD267" s="1437"/>
      <c r="AE267" s="1441" t="s">
        <v>52</v>
      </c>
      <c r="AF267" s="1441"/>
      <c r="AG267" s="3338"/>
    </row>
    <row r="268" spans="1:33" ht="22.5" customHeight="1" thickBot="1" x14ac:dyDescent="0.25">
      <c r="A268" s="3185"/>
      <c r="B268" s="3223" t="s">
        <v>137</v>
      </c>
      <c r="C268" s="3224"/>
      <c r="D268" s="3224"/>
      <c r="E268" s="3224"/>
      <c r="F268" s="3224"/>
      <c r="G268" s="3224"/>
      <c r="H268" s="3224"/>
      <c r="I268" s="3224"/>
      <c r="J268" s="3224"/>
      <c r="K268" s="3224"/>
      <c r="L268" s="3224"/>
      <c r="M268" s="3224"/>
      <c r="N268" s="1591" t="s">
        <v>138</v>
      </c>
      <c r="O268" s="1681">
        <f t="shared" ref="O268:S268" si="81">SUM(O252:O263)</f>
        <v>53.640799999999999</v>
      </c>
      <c r="P268" s="1682">
        <f t="shared" si="81"/>
        <v>0</v>
      </c>
      <c r="Q268" s="1682">
        <f t="shared" si="81"/>
        <v>0</v>
      </c>
      <c r="R268" s="1682">
        <f t="shared" si="81"/>
        <v>0</v>
      </c>
      <c r="S268" s="1682">
        <f t="shared" si="81"/>
        <v>53.640799999999999</v>
      </c>
      <c r="T268" s="1607"/>
      <c r="U268" s="3251" t="s">
        <v>139</v>
      </c>
      <c r="V268" s="3224"/>
      <c r="W268" s="3224"/>
      <c r="X268" s="3224"/>
      <c r="Y268" s="3224"/>
      <c r="Z268" s="3224"/>
      <c r="AA268" s="3224"/>
      <c r="AB268" s="1589" t="s">
        <v>138</v>
      </c>
      <c r="AC268" s="1676">
        <f>SUM(AC252:AC267)</f>
        <v>53.640799999999999</v>
      </c>
      <c r="AD268" s="3252"/>
      <c r="AE268" s="3253"/>
      <c r="AF268" s="3253"/>
      <c r="AG268" s="3254"/>
    </row>
    <row r="269" spans="1:33" ht="42" customHeight="1" x14ac:dyDescent="0.2">
      <c r="A269" s="3176" t="s">
        <v>485</v>
      </c>
      <c r="B269" s="3294" t="s">
        <v>44</v>
      </c>
      <c r="C269" s="3296" t="s">
        <v>45</v>
      </c>
      <c r="D269" s="3290" t="s">
        <v>262</v>
      </c>
      <c r="E269" s="3297" t="s">
        <v>47</v>
      </c>
      <c r="F269" s="3287" t="s">
        <v>1388</v>
      </c>
      <c r="G269" s="3290" t="s">
        <v>456</v>
      </c>
      <c r="H269" s="3290" t="s">
        <v>457</v>
      </c>
      <c r="I269" s="3291">
        <v>12</v>
      </c>
      <c r="J269" s="3291">
        <v>12</v>
      </c>
      <c r="K269" s="3293">
        <v>24</v>
      </c>
      <c r="L269" s="3293">
        <v>24</v>
      </c>
      <c r="M269" s="3287" t="s">
        <v>1471</v>
      </c>
      <c r="N269" s="3411" t="s">
        <v>1461</v>
      </c>
      <c r="O269" s="3412">
        <f>+AC269</f>
        <v>19.9176</v>
      </c>
      <c r="P269" s="3413">
        <v>0</v>
      </c>
      <c r="Q269" s="3413">
        <v>0</v>
      </c>
      <c r="R269" s="3413">
        <v>0</v>
      </c>
      <c r="S269" s="3409">
        <f>+SUM(O269:R277)</f>
        <v>19.9176</v>
      </c>
      <c r="T269" s="3284" t="s">
        <v>486</v>
      </c>
      <c r="U269" s="1293" t="s">
        <v>64</v>
      </c>
      <c r="V269" s="1237"/>
      <c r="W269" s="1625" t="s">
        <v>105</v>
      </c>
      <c r="X269" s="1238"/>
      <c r="Y269" s="1239"/>
      <c r="Z269" s="1240"/>
      <c r="AA269" s="1241"/>
      <c r="AB269" s="1241"/>
      <c r="AC269" s="1497">
        <f>SUM(AB270:AB277)</f>
        <v>19.9176</v>
      </c>
      <c r="AD269" s="1243"/>
      <c r="AE269" s="1244"/>
      <c r="AF269" s="1244"/>
      <c r="AG269" s="3376" t="s">
        <v>1475</v>
      </c>
    </row>
    <row r="270" spans="1:33" ht="42" customHeight="1" x14ac:dyDescent="0.2">
      <c r="A270" s="3177"/>
      <c r="B270" s="3276"/>
      <c r="C270" s="3217"/>
      <c r="D270" s="3217"/>
      <c r="E270" s="3280"/>
      <c r="F270" s="3217"/>
      <c r="G270" s="3217"/>
      <c r="H270" s="3217"/>
      <c r="I270" s="3213"/>
      <c r="J270" s="3213"/>
      <c r="K270" s="3213"/>
      <c r="L270" s="3213"/>
      <c r="M270" s="3217"/>
      <c r="N270" s="3228"/>
      <c r="O270" s="3231"/>
      <c r="P270" s="3234"/>
      <c r="Q270" s="3234"/>
      <c r="R270" s="3234"/>
      <c r="S270" s="3234"/>
      <c r="T270" s="3228"/>
      <c r="U270" s="1319"/>
      <c r="V270" s="1246" t="s">
        <v>47</v>
      </c>
      <c r="W270" s="1622" t="s">
        <v>359</v>
      </c>
      <c r="X270" s="1247">
        <v>4</v>
      </c>
      <c r="Y270" s="1248" t="s">
        <v>264</v>
      </c>
      <c r="Z270" s="1249">
        <v>1.65</v>
      </c>
      <c r="AA270" s="1250">
        <f t="shared" ref="AA270:AA277" si="82">+X270*Z270</f>
        <v>6.6</v>
      </c>
      <c r="AB270" s="1250">
        <f t="shared" ref="AB270:AB271" si="83">+AA270*0.12+AA270</f>
        <v>7.3919999999999995</v>
      </c>
      <c r="AC270" s="1264"/>
      <c r="AD270" s="1265"/>
      <c r="AE270" s="1301" t="s">
        <v>52</v>
      </c>
      <c r="AF270" s="1301"/>
      <c r="AG270" s="3337"/>
    </row>
    <row r="271" spans="1:33" ht="42" customHeight="1" x14ac:dyDescent="0.2">
      <c r="A271" s="3177"/>
      <c r="B271" s="3276"/>
      <c r="C271" s="3217"/>
      <c r="D271" s="3217"/>
      <c r="E271" s="3280"/>
      <c r="F271" s="3217"/>
      <c r="G271" s="3217"/>
      <c r="H271" s="3217"/>
      <c r="I271" s="3213"/>
      <c r="J271" s="3213"/>
      <c r="K271" s="3213"/>
      <c r="L271" s="3213"/>
      <c r="M271" s="3217"/>
      <c r="N271" s="3228"/>
      <c r="O271" s="3231"/>
      <c r="P271" s="3234"/>
      <c r="Q271" s="3234"/>
      <c r="R271" s="3234"/>
      <c r="S271" s="3234"/>
      <c r="T271" s="3228"/>
      <c r="U271" s="1319"/>
      <c r="V271" s="1278" t="s">
        <v>47</v>
      </c>
      <c r="W271" s="1622" t="s">
        <v>364</v>
      </c>
      <c r="X271" s="1247">
        <v>3</v>
      </c>
      <c r="Y271" s="1248" t="s">
        <v>331</v>
      </c>
      <c r="Z271" s="1250">
        <v>0.21</v>
      </c>
      <c r="AA271" s="1250">
        <f t="shared" si="82"/>
        <v>0.63</v>
      </c>
      <c r="AB271" s="1250">
        <f t="shared" si="83"/>
        <v>0.7056</v>
      </c>
      <c r="AC271" s="1264"/>
      <c r="AD271" s="1265"/>
      <c r="AE271" s="1301" t="s">
        <v>52</v>
      </c>
      <c r="AF271" s="1301"/>
      <c r="AG271" s="3337"/>
    </row>
    <row r="272" spans="1:33" ht="42" customHeight="1" x14ac:dyDescent="0.2">
      <c r="A272" s="3177"/>
      <c r="B272" s="3276"/>
      <c r="C272" s="3217"/>
      <c r="D272" s="3217"/>
      <c r="E272" s="3280"/>
      <c r="F272" s="3217"/>
      <c r="G272" s="3217"/>
      <c r="H272" s="3217"/>
      <c r="I272" s="3213"/>
      <c r="J272" s="3213"/>
      <c r="K272" s="3213"/>
      <c r="L272" s="3213"/>
      <c r="M272" s="3217"/>
      <c r="N272" s="3228"/>
      <c r="O272" s="3231"/>
      <c r="P272" s="3234"/>
      <c r="Q272" s="3234"/>
      <c r="R272" s="3234"/>
      <c r="S272" s="3234"/>
      <c r="T272" s="3228"/>
      <c r="U272" s="1285"/>
      <c r="V272" s="1246" t="s">
        <v>47</v>
      </c>
      <c r="W272" s="1622" t="s">
        <v>348</v>
      </c>
      <c r="X272" s="1247">
        <v>2</v>
      </c>
      <c r="Y272" s="1248" t="s">
        <v>330</v>
      </c>
      <c r="Z272" s="1249">
        <v>3.25</v>
      </c>
      <c r="AA272" s="1250">
        <f t="shared" si="82"/>
        <v>6.5</v>
      </c>
      <c r="AB272" s="1250">
        <f>+AA272</f>
        <v>6.5</v>
      </c>
      <c r="AC272" s="1251"/>
      <c r="AD272" s="1252"/>
      <c r="AE272" s="1252" t="s">
        <v>52</v>
      </c>
      <c r="AF272" s="1253"/>
      <c r="AG272" s="3337"/>
    </row>
    <row r="273" spans="1:33" ht="42" customHeight="1" x14ac:dyDescent="0.2">
      <c r="A273" s="3177"/>
      <c r="B273" s="3276"/>
      <c r="C273" s="3217"/>
      <c r="D273" s="3217"/>
      <c r="E273" s="3280"/>
      <c r="F273" s="3217"/>
      <c r="G273" s="3217"/>
      <c r="H273" s="3217"/>
      <c r="I273" s="3213"/>
      <c r="J273" s="3213"/>
      <c r="K273" s="3213"/>
      <c r="L273" s="3213"/>
      <c r="M273" s="3217"/>
      <c r="N273" s="3228"/>
      <c r="O273" s="3231"/>
      <c r="P273" s="3234"/>
      <c r="Q273" s="3234"/>
      <c r="R273" s="3234"/>
      <c r="S273" s="3234"/>
      <c r="T273" s="3228"/>
      <c r="U273" s="1285"/>
      <c r="V273" s="1246" t="s">
        <v>47</v>
      </c>
      <c r="W273" s="1622" t="s">
        <v>335</v>
      </c>
      <c r="X273" s="1260">
        <v>6</v>
      </c>
      <c r="Y273" s="1261" t="s">
        <v>264</v>
      </c>
      <c r="Z273" s="1266">
        <v>0.24</v>
      </c>
      <c r="AA273" s="1250">
        <f t="shared" si="82"/>
        <v>1.44</v>
      </c>
      <c r="AB273" s="1250">
        <f t="shared" ref="AB273:AB277" si="84">+AA273*0.12+AA273</f>
        <v>1.6128</v>
      </c>
      <c r="AC273" s="1251"/>
      <c r="AD273" s="1252"/>
      <c r="AE273" s="1252" t="s">
        <v>52</v>
      </c>
      <c r="AF273" s="1267"/>
      <c r="AG273" s="3337"/>
    </row>
    <row r="274" spans="1:33" ht="42" customHeight="1" x14ac:dyDescent="0.2">
      <c r="A274" s="3177"/>
      <c r="B274" s="3276"/>
      <c r="C274" s="3217"/>
      <c r="D274" s="3217"/>
      <c r="E274" s="3280"/>
      <c r="F274" s="3217"/>
      <c r="G274" s="3217"/>
      <c r="H274" s="3217"/>
      <c r="I274" s="3213"/>
      <c r="J274" s="3213"/>
      <c r="K274" s="3213"/>
      <c r="L274" s="3213"/>
      <c r="M274" s="3217"/>
      <c r="N274" s="3228"/>
      <c r="O274" s="3231"/>
      <c r="P274" s="3234"/>
      <c r="Q274" s="3234"/>
      <c r="R274" s="3234"/>
      <c r="S274" s="3234"/>
      <c r="T274" s="3228"/>
      <c r="U274" s="1285"/>
      <c r="V274" s="1246" t="s">
        <v>47</v>
      </c>
      <c r="W274" s="1623" t="s">
        <v>361</v>
      </c>
      <c r="X274" s="1247">
        <v>1</v>
      </c>
      <c r="Y274" s="1261" t="s">
        <v>264</v>
      </c>
      <c r="Z274" s="1249">
        <v>1.94</v>
      </c>
      <c r="AA274" s="1250">
        <f t="shared" si="82"/>
        <v>1.94</v>
      </c>
      <c r="AB274" s="1250">
        <f t="shared" si="84"/>
        <v>2.1728000000000001</v>
      </c>
      <c r="AC274" s="1251"/>
      <c r="AD274" s="1252"/>
      <c r="AE274" s="1252" t="s">
        <v>52</v>
      </c>
      <c r="AF274" s="1267"/>
      <c r="AG274" s="3337"/>
    </row>
    <row r="275" spans="1:33" ht="42" customHeight="1" x14ac:dyDescent="0.2">
      <c r="A275" s="3177"/>
      <c r="B275" s="3276"/>
      <c r="C275" s="3217"/>
      <c r="D275" s="3217"/>
      <c r="E275" s="3280"/>
      <c r="F275" s="3217"/>
      <c r="G275" s="3217"/>
      <c r="H275" s="3217"/>
      <c r="I275" s="3213"/>
      <c r="J275" s="3213"/>
      <c r="K275" s="3213"/>
      <c r="L275" s="3213"/>
      <c r="M275" s="3217"/>
      <c r="N275" s="3228"/>
      <c r="O275" s="3231"/>
      <c r="P275" s="3234"/>
      <c r="Q275" s="3234"/>
      <c r="R275" s="3234"/>
      <c r="S275" s="3234"/>
      <c r="T275" s="3228"/>
      <c r="U275" s="1285"/>
      <c r="V275" s="1246" t="s">
        <v>47</v>
      </c>
      <c r="W275" s="1623" t="s">
        <v>363</v>
      </c>
      <c r="X275" s="1247">
        <v>1</v>
      </c>
      <c r="Y275" s="1248" t="s">
        <v>331</v>
      </c>
      <c r="Z275" s="1249">
        <v>0.69</v>
      </c>
      <c r="AA275" s="1299">
        <f t="shared" si="82"/>
        <v>0.69</v>
      </c>
      <c r="AB275" s="1250">
        <f t="shared" si="84"/>
        <v>0.77279999999999993</v>
      </c>
      <c r="AC275" s="1344"/>
      <c r="AD275" s="1355"/>
      <c r="AE275" s="1355" t="s">
        <v>52</v>
      </c>
      <c r="AF275" s="1302"/>
      <c r="AG275" s="3337"/>
    </row>
    <row r="276" spans="1:33" ht="42" customHeight="1" x14ac:dyDescent="0.2">
      <c r="A276" s="3178"/>
      <c r="B276" s="3276"/>
      <c r="C276" s="3217"/>
      <c r="D276" s="3217"/>
      <c r="E276" s="3280"/>
      <c r="F276" s="3217"/>
      <c r="G276" s="3217"/>
      <c r="H276" s="3217"/>
      <c r="I276" s="3213"/>
      <c r="J276" s="3213"/>
      <c r="K276" s="3213"/>
      <c r="L276" s="3213"/>
      <c r="M276" s="3217"/>
      <c r="N276" s="3228"/>
      <c r="O276" s="3231"/>
      <c r="P276" s="3234"/>
      <c r="Q276" s="3234"/>
      <c r="R276" s="3234"/>
      <c r="S276" s="3234"/>
      <c r="T276" s="3228"/>
      <c r="U276" s="1340"/>
      <c r="V276" s="1305" t="s">
        <v>47</v>
      </c>
      <c r="W276" s="1622" t="s">
        <v>387</v>
      </c>
      <c r="X276" s="1484">
        <v>4</v>
      </c>
      <c r="Y276" s="1248" t="s">
        <v>264</v>
      </c>
      <c r="Z276" s="1249">
        <v>7.0000000000000007E-2</v>
      </c>
      <c r="AA276" s="1299">
        <f t="shared" si="82"/>
        <v>0.28000000000000003</v>
      </c>
      <c r="AB276" s="1250">
        <f t="shared" si="84"/>
        <v>0.31360000000000005</v>
      </c>
      <c r="AC276" s="1344"/>
      <c r="AD276" s="1355"/>
      <c r="AE276" s="1498" t="s">
        <v>52</v>
      </c>
      <c r="AF276" s="1302"/>
      <c r="AG276" s="3337"/>
    </row>
    <row r="277" spans="1:33" ht="42" customHeight="1" x14ac:dyDescent="0.2">
      <c r="A277" s="3186" t="s">
        <v>485</v>
      </c>
      <c r="B277" s="3295"/>
      <c r="C277" s="3217"/>
      <c r="D277" s="3217"/>
      <c r="E277" s="3280"/>
      <c r="F277" s="3288"/>
      <c r="G277" s="3288"/>
      <c r="H277" s="3218"/>
      <c r="I277" s="3213"/>
      <c r="J277" s="3213"/>
      <c r="K277" s="3213"/>
      <c r="L277" s="3213"/>
      <c r="M277" s="3217"/>
      <c r="N277" s="3285"/>
      <c r="O277" s="3231"/>
      <c r="P277" s="3283"/>
      <c r="Q277" s="3283"/>
      <c r="R277" s="3234"/>
      <c r="S277" s="3283"/>
      <c r="T277" s="3285"/>
      <c r="U277" s="1340"/>
      <c r="V277" s="1272" t="s">
        <v>47</v>
      </c>
      <c r="W277" s="1621" t="s">
        <v>388</v>
      </c>
      <c r="X277" s="1486">
        <v>4</v>
      </c>
      <c r="Y277" s="1280" t="s">
        <v>264</v>
      </c>
      <c r="Z277" s="1275">
        <v>0.1</v>
      </c>
      <c r="AA277" s="1276">
        <f t="shared" si="82"/>
        <v>0.4</v>
      </c>
      <c r="AB277" s="1276">
        <f t="shared" si="84"/>
        <v>0.44800000000000001</v>
      </c>
      <c r="AC277" s="1344"/>
      <c r="AD277" s="1355"/>
      <c r="AE277" s="1355" t="s">
        <v>52</v>
      </c>
      <c r="AF277" s="1302"/>
      <c r="AG277" s="3337"/>
    </row>
    <row r="278" spans="1:33" ht="28.5" customHeight="1" x14ac:dyDescent="0.2">
      <c r="A278" s="3187"/>
      <c r="B278" s="3275" t="s">
        <v>93</v>
      </c>
      <c r="C278" s="3278" t="s">
        <v>680</v>
      </c>
      <c r="D278" s="3271" t="s">
        <v>77</v>
      </c>
      <c r="E278" s="3279" t="s">
        <v>47</v>
      </c>
      <c r="F278" s="3271" t="s">
        <v>487</v>
      </c>
      <c r="G278" s="3271" t="s">
        <v>945</v>
      </c>
      <c r="H278" s="3410" t="s">
        <v>461</v>
      </c>
      <c r="I278" s="3268">
        <v>1</v>
      </c>
      <c r="J278" s="3268">
        <v>1</v>
      </c>
      <c r="K278" s="3270">
        <v>24</v>
      </c>
      <c r="L278" s="3270">
        <v>24</v>
      </c>
      <c r="M278" s="3271" t="s">
        <v>488</v>
      </c>
      <c r="N278" s="3271" t="s">
        <v>489</v>
      </c>
      <c r="O278" s="3408">
        <f>+AC278</f>
        <v>18.311999999999998</v>
      </c>
      <c r="P278" s="3403">
        <v>0</v>
      </c>
      <c r="Q278" s="3403">
        <v>0</v>
      </c>
      <c r="R278" s="3403">
        <v>0</v>
      </c>
      <c r="S278" s="3404">
        <f>+SUM(O278:R282)</f>
        <v>18.311999999999998</v>
      </c>
      <c r="T278" s="3263" t="s">
        <v>490</v>
      </c>
      <c r="U278" s="1293" t="s">
        <v>64</v>
      </c>
      <c r="V278" s="1499"/>
      <c r="W278" s="1620" t="s">
        <v>105</v>
      </c>
      <c r="X278" s="1294"/>
      <c r="Y278" s="1295"/>
      <c r="Z278" s="1296"/>
      <c r="AA278" s="1297"/>
      <c r="AB278" s="1297"/>
      <c r="AC278" s="1334">
        <f>SUM(AB279:AB282)</f>
        <v>18.311999999999998</v>
      </c>
      <c r="AD278" s="1303"/>
      <c r="AE278" s="1284"/>
      <c r="AF278" s="1284"/>
      <c r="AG278" s="3336" t="s">
        <v>1462</v>
      </c>
    </row>
    <row r="279" spans="1:33" ht="28.5" customHeight="1" x14ac:dyDescent="0.2">
      <c r="A279" s="3187"/>
      <c r="B279" s="3276"/>
      <c r="C279" s="3217"/>
      <c r="D279" s="3217"/>
      <c r="E279" s="3280"/>
      <c r="F279" s="3217"/>
      <c r="G279" s="3217"/>
      <c r="H279" s="3217"/>
      <c r="I279" s="3213"/>
      <c r="J279" s="3213"/>
      <c r="K279" s="3213"/>
      <c r="L279" s="3213"/>
      <c r="M279" s="3217"/>
      <c r="N279" s="3217"/>
      <c r="O279" s="3231"/>
      <c r="P279" s="3234"/>
      <c r="Q279" s="3234"/>
      <c r="R279" s="3234"/>
      <c r="S279" s="3234"/>
      <c r="T279" s="3228"/>
      <c r="U279" s="1319"/>
      <c r="V279" s="1246" t="s">
        <v>47</v>
      </c>
      <c r="W279" s="1622" t="s">
        <v>358</v>
      </c>
      <c r="X279" s="1247">
        <v>1</v>
      </c>
      <c r="Y279" s="1248" t="s">
        <v>331</v>
      </c>
      <c r="Z279" s="1249">
        <v>1.8</v>
      </c>
      <c r="AA279" s="1299">
        <f t="shared" ref="AA279:AA282" si="85">+X279*Z279</f>
        <v>1.8</v>
      </c>
      <c r="AB279" s="1263">
        <f t="shared" ref="AB279:AB282" si="86">+AA279*0.12+AA279</f>
        <v>2.016</v>
      </c>
      <c r="AC279" s="1264"/>
      <c r="AD279" s="1265"/>
      <c r="AE279" s="1279" t="s">
        <v>52</v>
      </c>
      <c r="AF279" s="1279"/>
      <c r="AG279" s="3337"/>
    </row>
    <row r="280" spans="1:33" ht="28.5" customHeight="1" x14ac:dyDescent="0.2">
      <c r="A280" s="3187"/>
      <c r="B280" s="3276"/>
      <c r="C280" s="3217"/>
      <c r="D280" s="3217"/>
      <c r="E280" s="3280"/>
      <c r="F280" s="3217"/>
      <c r="G280" s="3217"/>
      <c r="H280" s="3217"/>
      <c r="I280" s="3213"/>
      <c r="J280" s="3213"/>
      <c r="K280" s="3213"/>
      <c r="L280" s="3213"/>
      <c r="M280" s="3217"/>
      <c r="N280" s="3217"/>
      <c r="O280" s="3231"/>
      <c r="P280" s="3234"/>
      <c r="Q280" s="3234"/>
      <c r="R280" s="3234"/>
      <c r="S280" s="3234"/>
      <c r="T280" s="3228"/>
      <c r="U280" s="1319"/>
      <c r="V280" s="1246" t="s">
        <v>47</v>
      </c>
      <c r="W280" s="1622" t="s">
        <v>148</v>
      </c>
      <c r="X280" s="1247">
        <v>3</v>
      </c>
      <c r="Y280" s="1248" t="s">
        <v>264</v>
      </c>
      <c r="Z280" s="1249">
        <v>0.65</v>
      </c>
      <c r="AA280" s="1299">
        <f t="shared" si="85"/>
        <v>1.9500000000000002</v>
      </c>
      <c r="AB280" s="1250">
        <f t="shared" si="86"/>
        <v>2.1840000000000002</v>
      </c>
      <c r="AC280" s="1264"/>
      <c r="AD280" s="1265"/>
      <c r="AE280" s="1279" t="s">
        <v>52</v>
      </c>
      <c r="AF280" s="1279"/>
      <c r="AG280" s="3337"/>
    </row>
    <row r="281" spans="1:33" ht="28.5" customHeight="1" x14ac:dyDescent="0.2">
      <c r="A281" s="3187"/>
      <c r="B281" s="3276"/>
      <c r="C281" s="3217"/>
      <c r="D281" s="3217"/>
      <c r="E281" s="3280"/>
      <c r="F281" s="3217"/>
      <c r="G281" s="3217"/>
      <c r="H281" s="3217"/>
      <c r="I281" s="3213"/>
      <c r="J281" s="3213"/>
      <c r="K281" s="3213"/>
      <c r="L281" s="3213"/>
      <c r="M281" s="3217"/>
      <c r="N281" s="3217"/>
      <c r="O281" s="3231"/>
      <c r="P281" s="3234"/>
      <c r="Q281" s="3234"/>
      <c r="R281" s="3234"/>
      <c r="S281" s="3234"/>
      <c r="T281" s="3228"/>
      <c r="U281" s="1319"/>
      <c r="V281" s="1246" t="s">
        <v>47</v>
      </c>
      <c r="W281" s="1622" t="s">
        <v>379</v>
      </c>
      <c r="X281" s="1247">
        <v>2</v>
      </c>
      <c r="Y281" s="1248" t="s">
        <v>331</v>
      </c>
      <c r="Z281" s="1263">
        <v>5.4</v>
      </c>
      <c r="AA281" s="1299">
        <f t="shared" si="85"/>
        <v>10.8</v>
      </c>
      <c r="AB281" s="1250">
        <f t="shared" si="86"/>
        <v>12.096</v>
      </c>
      <c r="AC281" s="1264"/>
      <c r="AD281" s="1265"/>
      <c r="AE281" s="1279" t="s">
        <v>52</v>
      </c>
      <c r="AF281" s="1279"/>
      <c r="AG281" s="3337"/>
    </row>
    <row r="282" spans="1:33" ht="28.5" customHeight="1" x14ac:dyDescent="0.2">
      <c r="A282" s="3187"/>
      <c r="B282" s="3317"/>
      <c r="C282" s="3218"/>
      <c r="D282" s="3218"/>
      <c r="E282" s="3320"/>
      <c r="F282" s="3218"/>
      <c r="G282" s="3218"/>
      <c r="H282" s="3288"/>
      <c r="I282" s="3214"/>
      <c r="J282" s="3214"/>
      <c r="K282" s="3214"/>
      <c r="L282" s="3214"/>
      <c r="M282" s="3218"/>
      <c r="N282" s="3218"/>
      <c r="O282" s="3231"/>
      <c r="P282" s="3235"/>
      <c r="Q282" s="3235"/>
      <c r="R282" s="3235"/>
      <c r="S282" s="3235"/>
      <c r="T282" s="3229"/>
      <c r="U282" s="1285"/>
      <c r="V282" s="1246" t="s">
        <v>47</v>
      </c>
      <c r="W282" s="1621" t="s">
        <v>332</v>
      </c>
      <c r="X282" s="1289">
        <v>2</v>
      </c>
      <c r="Y282" s="1280" t="s">
        <v>264</v>
      </c>
      <c r="Z282" s="1275">
        <v>0.9</v>
      </c>
      <c r="AA282" s="1276">
        <f t="shared" si="85"/>
        <v>1.8</v>
      </c>
      <c r="AB282" s="1276">
        <f t="shared" si="86"/>
        <v>2.016</v>
      </c>
      <c r="AC282" s="1251"/>
      <c r="AD282" s="1252"/>
      <c r="AE282" s="1267" t="s">
        <v>52</v>
      </c>
      <c r="AF282" s="1267"/>
      <c r="AG282" s="3356"/>
    </row>
    <row r="283" spans="1:33" ht="45.75" customHeight="1" x14ac:dyDescent="0.2">
      <c r="A283" s="3187"/>
      <c r="B283" s="3275" t="s">
        <v>44</v>
      </c>
      <c r="C283" s="3278" t="s">
        <v>329</v>
      </c>
      <c r="D283" s="3271" t="s">
        <v>262</v>
      </c>
      <c r="E283" s="3279" t="s">
        <v>47</v>
      </c>
      <c r="F283" s="3271" t="s">
        <v>463</v>
      </c>
      <c r="G283" s="3271" t="s">
        <v>96</v>
      </c>
      <c r="H283" s="3271" t="s">
        <v>417</v>
      </c>
      <c r="I283" s="3268">
        <v>1</v>
      </c>
      <c r="J283" s="3268">
        <v>1</v>
      </c>
      <c r="K283" s="3270">
        <v>4</v>
      </c>
      <c r="L283" s="3270">
        <v>4</v>
      </c>
      <c r="M283" s="3405" t="s">
        <v>1422</v>
      </c>
      <c r="N283" s="3399" t="s">
        <v>366</v>
      </c>
      <c r="O283" s="3406">
        <f>+AC283</f>
        <v>15.411199999999999</v>
      </c>
      <c r="P283" s="3403">
        <v>0</v>
      </c>
      <c r="Q283" s="3403">
        <v>0</v>
      </c>
      <c r="R283" s="3403">
        <v>0</v>
      </c>
      <c r="S283" s="3404">
        <f>+SUM(O283:R284)</f>
        <v>15.411199999999999</v>
      </c>
      <c r="T283" s="3263" t="s">
        <v>491</v>
      </c>
      <c r="U283" s="1293" t="s">
        <v>64</v>
      </c>
      <c r="V283" s="1335"/>
      <c r="W283" s="1620" t="s">
        <v>105</v>
      </c>
      <c r="X283" s="1294"/>
      <c r="Y283" s="1295"/>
      <c r="Z283" s="1296"/>
      <c r="AA283" s="1297"/>
      <c r="AB283" s="1297"/>
      <c r="AC283" s="1334">
        <f>SUM(AB284)</f>
        <v>15.411199999999999</v>
      </c>
      <c r="AD283" s="1303"/>
      <c r="AE283" s="1284"/>
      <c r="AF283" s="1284"/>
      <c r="AG283" s="3336" t="s">
        <v>1462</v>
      </c>
    </row>
    <row r="284" spans="1:33" ht="45.75" customHeight="1" thickBot="1" x14ac:dyDescent="0.25">
      <c r="A284" s="3187"/>
      <c r="B284" s="3277"/>
      <c r="C284" s="3272"/>
      <c r="D284" s="3272"/>
      <c r="E284" s="3281"/>
      <c r="F284" s="3272"/>
      <c r="G284" s="3272"/>
      <c r="H284" s="3272"/>
      <c r="I284" s="3269"/>
      <c r="J284" s="3269"/>
      <c r="K284" s="3269"/>
      <c r="L284" s="3269"/>
      <c r="M284" s="3272"/>
      <c r="N284" s="3400"/>
      <c r="O284" s="3407"/>
      <c r="P284" s="3261"/>
      <c r="Q284" s="3261"/>
      <c r="R284" s="3261"/>
      <c r="S284" s="3261"/>
      <c r="T284" s="3264"/>
      <c r="U284" s="1500"/>
      <c r="V284" s="1501" t="s">
        <v>47</v>
      </c>
      <c r="W284" s="1624" t="s">
        <v>362</v>
      </c>
      <c r="X284" s="1502">
        <v>1</v>
      </c>
      <c r="Y284" s="1503" t="s">
        <v>264</v>
      </c>
      <c r="Z284" s="1504">
        <v>13.76</v>
      </c>
      <c r="AA284" s="1505">
        <f>+X284*Z284</f>
        <v>13.76</v>
      </c>
      <c r="AB284" s="1505">
        <f>+AA284*0.12+AA284</f>
        <v>15.411199999999999</v>
      </c>
      <c r="AC284" s="1506"/>
      <c r="AD284" s="1507"/>
      <c r="AE284" s="1508" t="s">
        <v>52</v>
      </c>
      <c r="AF284" s="1508"/>
      <c r="AG284" s="3338"/>
    </row>
    <row r="285" spans="1:33" ht="22.5" customHeight="1" thickBot="1" x14ac:dyDescent="0.25">
      <c r="A285" s="3188"/>
      <c r="B285" s="3223" t="s">
        <v>137</v>
      </c>
      <c r="C285" s="3224"/>
      <c r="D285" s="3224"/>
      <c r="E285" s="3224"/>
      <c r="F285" s="3224"/>
      <c r="G285" s="3224"/>
      <c r="H285" s="3224"/>
      <c r="I285" s="3224"/>
      <c r="J285" s="3224"/>
      <c r="K285" s="3224"/>
      <c r="L285" s="3224"/>
      <c r="M285" s="3224"/>
      <c r="N285" s="1589" t="s">
        <v>138</v>
      </c>
      <c r="O285" s="1681">
        <f t="shared" ref="O285:S285" si="87">SUM(O269:O284)</f>
        <v>53.640799999999999</v>
      </c>
      <c r="P285" s="1682">
        <f t="shared" si="87"/>
        <v>0</v>
      </c>
      <c r="Q285" s="1682">
        <f t="shared" si="87"/>
        <v>0</v>
      </c>
      <c r="R285" s="1682">
        <f t="shared" si="87"/>
        <v>0</v>
      </c>
      <c r="S285" s="1682">
        <f t="shared" si="87"/>
        <v>53.640799999999999</v>
      </c>
      <c r="T285" s="1606"/>
      <c r="U285" s="3251" t="s">
        <v>139</v>
      </c>
      <c r="V285" s="3224"/>
      <c r="W285" s="3224"/>
      <c r="X285" s="3224"/>
      <c r="Y285" s="3224"/>
      <c r="Z285" s="3224"/>
      <c r="AA285" s="3224"/>
      <c r="AB285" s="1589" t="s">
        <v>138</v>
      </c>
      <c r="AC285" s="1676">
        <f>SUM(AC269:AC284)</f>
        <v>53.640799999999999</v>
      </c>
      <c r="AD285" s="3252"/>
      <c r="AE285" s="3253"/>
      <c r="AF285" s="3253"/>
      <c r="AG285" s="3254"/>
    </row>
    <row r="286" spans="1:33" ht="35.1" customHeight="1" x14ac:dyDescent="0.2">
      <c r="A286" s="3176" t="s">
        <v>492</v>
      </c>
      <c r="B286" s="3312" t="s">
        <v>44</v>
      </c>
      <c r="C286" s="3313" t="s">
        <v>45</v>
      </c>
      <c r="D286" s="3237" t="s">
        <v>262</v>
      </c>
      <c r="E286" s="3314" t="s">
        <v>47</v>
      </c>
      <c r="F286" s="3237" t="s">
        <v>455</v>
      </c>
      <c r="G286" s="3237" t="s">
        <v>456</v>
      </c>
      <c r="H286" s="3237" t="s">
        <v>457</v>
      </c>
      <c r="I286" s="3291">
        <v>12</v>
      </c>
      <c r="J286" s="3291">
        <v>12</v>
      </c>
      <c r="K286" s="3293">
        <v>24</v>
      </c>
      <c r="L286" s="3293">
        <v>24</v>
      </c>
      <c r="M286" s="3290" t="s">
        <v>1423</v>
      </c>
      <c r="N286" s="3284" t="s">
        <v>1463</v>
      </c>
      <c r="O286" s="3230">
        <f>AC286</f>
        <v>19.9176</v>
      </c>
      <c r="P286" s="3233">
        <v>0</v>
      </c>
      <c r="Q286" s="3233">
        <v>0</v>
      </c>
      <c r="R286" s="3233">
        <v>0</v>
      </c>
      <c r="S286" s="3236">
        <f>+SUM(O286:Q294)</f>
        <v>19.9176</v>
      </c>
      <c r="T286" s="3222" t="s">
        <v>493</v>
      </c>
      <c r="U286" s="1445" t="s">
        <v>64</v>
      </c>
      <c r="V286" s="1393"/>
      <c r="W286" s="1635" t="s">
        <v>105</v>
      </c>
      <c r="X286" s="1376"/>
      <c r="Y286" s="1408"/>
      <c r="Z286" s="1418"/>
      <c r="AA286" s="1421"/>
      <c r="AB286" s="1421"/>
      <c r="AC286" s="1444">
        <f>SUM(AB287:AB294)</f>
        <v>19.9176</v>
      </c>
      <c r="AD286" s="1459"/>
      <c r="AE286" s="1460"/>
      <c r="AF286" s="1460"/>
      <c r="AG286" s="3376" t="s">
        <v>1474</v>
      </c>
    </row>
    <row r="287" spans="1:33" ht="35.1" customHeight="1" x14ac:dyDescent="0.2">
      <c r="A287" s="3177"/>
      <c r="B287" s="3276"/>
      <c r="C287" s="3217"/>
      <c r="D287" s="3217"/>
      <c r="E287" s="3280"/>
      <c r="F287" s="3217"/>
      <c r="G287" s="3217"/>
      <c r="H287" s="3217"/>
      <c r="I287" s="3213"/>
      <c r="J287" s="3213"/>
      <c r="K287" s="3213"/>
      <c r="L287" s="3213"/>
      <c r="M287" s="3217"/>
      <c r="N287" s="3228"/>
      <c r="O287" s="3231"/>
      <c r="P287" s="3234"/>
      <c r="Q287" s="3234"/>
      <c r="R287" s="3234"/>
      <c r="S287" s="3234"/>
      <c r="T287" s="3208"/>
      <c r="U287" s="1445"/>
      <c r="V287" s="1369" t="s">
        <v>47</v>
      </c>
      <c r="W287" s="1630" t="s">
        <v>359</v>
      </c>
      <c r="X287" s="1370">
        <v>4</v>
      </c>
      <c r="Y287" s="1371" t="s">
        <v>264</v>
      </c>
      <c r="Z287" s="1372">
        <v>1.65</v>
      </c>
      <c r="AA287" s="1377">
        <f t="shared" ref="AA287:AA294" si="88">+X287*Z287</f>
        <v>6.6</v>
      </c>
      <c r="AB287" s="1377">
        <f t="shared" ref="AB287:AB288" si="89">+AA287*0.12+AA287</f>
        <v>7.3919999999999995</v>
      </c>
      <c r="AC287" s="1444"/>
      <c r="AD287" s="1380"/>
      <c r="AE287" s="1383" t="s">
        <v>52</v>
      </c>
      <c r="AF287" s="1383"/>
      <c r="AG287" s="3337"/>
    </row>
    <row r="288" spans="1:33" ht="35.1" customHeight="1" x14ac:dyDescent="0.2">
      <c r="A288" s="3177"/>
      <c r="B288" s="3276"/>
      <c r="C288" s="3217"/>
      <c r="D288" s="3217"/>
      <c r="E288" s="3280"/>
      <c r="F288" s="3217"/>
      <c r="G288" s="3217"/>
      <c r="H288" s="3217"/>
      <c r="I288" s="3213"/>
      <c r="J288" s="3213"/>
      <c r="K288" s="3213"/>
      <c r="L288" s="3213"/>
      <c r="M288" s="3217"/>
      <c r="N288" s="3228"/>
      <c r="O288" s="3231"/>
      <c r="P288" s="3234"/>
      <c r="Q288" s="3234"/>
      <c r="R288" s="3234"/>
      <c r="S288" s="3234"/>
      <c r="T288" s="3208"/>
      <c r="U288" s="1445"/>
      <c r="V288" s="1369" t="s">
        <v>47</v>
      </c>
      <c r="W288" s="1630" t="s">
        <v>364</v>
      </c>
      <c r="X288" s="1370">
        <v>3</v>
      </c>
      <c r="Y288" s="1371" t="s">
        <v>331</v>
      </c>
      <c r="Z288" s="1377">
        <v>0.21</v>
      </c>
      <c r="AA288" s="1377">
        <f t="shared" si="88"/>
        <v>0.63</v>
      </c>
      <c r="AB288" s="1377">
        <f t="shared" si="89"/>
        <v>0.7056</v>
      </c>
      <c r="AC288" s="1444"/>
      <c r="AD288" s="1380"/>
      <c r="AE288" s="1383" t="s">
        <v>52</v>
      </c>
      <c r="AF288" s="1383"/>
      <c r="AG288" s="3337"/>
    </row>
    <row r="289" spans="1:33" ht="35.1" customHeight="1" x14ac:dyDescent="0.2">
      <c r="A289" s="3177"/>
      <c r="B289" s="3276"/>
      <c r="C289" s="3217"/>
      <c r="D289" s="3217"/>
      <c r="E289" s="3280"/>
      <c r="F289" s="3217"/>
      <c r="G289" s="3217"/>
      <c r="H289" s="3217"/>
      <c r="I289" s="3213"/>
      <c r="J289" s="3213"/>
      <c r="K289" s="3213"/>
      <c r="L289" s="3213"/>
      <c r="M289" s="3217"/>
      <c r="N289" s="3228"/>
      <c r="O289" s="3231"/>
      <c r="P289" s="3234"/>
      <c r="Q289" s="3234"/>
      <c r="R289" s="3234"/>
      <c r="S289" s="3234"/>
      <c r="T289" s="3208"/>
      <c r="U289" s="1445"/>
      <c r="V289" s="1369" t="s">
        <v>47</v>
      </c>
      <c r="W289" s="1630" t="s">
        <v>348</v>
      </c>
      <c r="X289" s="1370">
        <v>2</v>
      </c>
      <c r="Y289" s="1371" t="s">
        <v>330</v>
      </c>
      <c r="Z289" s="1372">
        <v>3.25</v>
      </c>
      <c r="AA289" s="1377">
        <f t="shared" si="88"/>
        <v>6.5</v>
      </c>
      <c r="AB289" s="1377">
        <f>+AA289</f>
        <v>6.5</v>
      </c>
      <c r="AC289" s="1444"/>
      <c r="AD289" s="1380"/>
      <c r="AE289" s="1383" t="s">
        <v>52</v>
      </c>
      <c r="AF289" s="1383"/>
      <c r="AG289" s="3337"/>
    </row>
    <row r="290" spans="1:33" ht="35.1" customHeight="1" x14ac:dyDescent="0.2">
      <c r="A290" s="3177"/>
      <c r="B290" s="3276"/>
      <c r="C290" s="3217"/>
      <c r="D290" s="3217"/>
      <c r="E290" s="3280"/>
      <c r="F290" s="3217"/>
      <c r="G290" s="3217"/>
      <c r="H290" s="3217"/>
      <c r="I290" s="3213"/>
      <c r="J290" s="3213"/>
      <c r="K290" s="3213"/>
      <c r="L290" s="3213"/>
      <c r="M290" s="3217"/>
      <c r="N290" s="3228"/>
      <c r="O290" s="3231"/>
      <c r="P290" s="3234"/>
      <c r="Q290" s="3234"/>
      <c r="R290" s="3234"/>
      <c r="S290" s="3234"/>
      <c r="T290" s="3208"/>
      <c r="U290" s="1445"/>
      <c r="V290" s="1369" t="s">
        <v>47</v>
      </c>
      <c r="W290" s="1630" t="s">
        <v>335</v>
      </c>
      <c r="X290" s="1376">
        <v>6</v>
      </c>
      <c r="Y290" s="1408" t="s">
        <v>264</v>
      </c>
      <c r="Z290" s="1416">
        <v>0.24</v>
      </c>
      <c r="AA290" s="1377">
        <f t="shared" si="88"/>
        <v>1.44</v>
      </c>
      <c r="AB290" s="1377">
        <f t="shared" ref="AB290:AB294" si="90">+AA290*0.12+AA290</f>
        <v>1.6128</v>
      </c>
      <c r="AC290" s="1444"/>
      <c r="AD290" s="1380"/>
      <c r="AE290" s="1383" t="s">
        <v>52</v>
      </c>
      <c r="AF290" s="1383"/>
      <c r="AG290" s="3337"/>
    </row>
    <row r="291" spans="1:33" ht="35.1" customHeight="1" x14ac:dyDescent="0.2">
      <c r="A291" s="3177"/>
      <c r="B291" s="3276"/>
      <c r="C291" s="3217"/>
      <c r="D291" s="3217"/>
      <c r="E291" s="3280"/>
      <c r="F291" s="3217"/>
      <c r="G291" s="3217"/>
      <c r="H291" s="3217"/>
      <c r="I291" s="3213"/>
      <c r="J291" s="3213"/>
      <c r="K291" s="3213"/>
      <c r="L291" s="3213"/>
      <c r="M291" s="3217"/>
      <c r="N291" s="3228"/>
      <c r="O291" s="3231"/>
      <c r="P291" s="3234"/>
      <c r="Q291" s="3234"/>
      <c r="R291" s="3234"/>
      <c r="S291" s="3234"/>
      <c r="T291" s="3208"/>
      <c r="U291" s="1445"/>
      <c r="V291" s="1369" t="s">
        <v>47</v>
      </c>
      <c r="W291" s="1631" t="s">
        <v>361</v>
      </c>
      <c r="X291" s="1370">
        <v>1</v>
      </c>
      <c r="Y291" s="1408" t="s">
        <v>264</v>
      </c>
      <c r="Z291" s="1372">
        <v>1.94</v>
      </c>
      <c r="AA291" s="1377">
        <f t="shared" si="88"/>
        <v>1.94</v>
      </c>
      <c r="AB291" s="1377">
        <f t="shared" si="90"/>
        <v>2.1728000000000001</v>
      </c>
      <c r="AC291" s="1444"/>
      <c r="AD291" s="1380"/>
      <c r="AE291" s="1383" t="s">
        <v>52</v>
      </c>
      <c r="AF291" s="1383"/>
      <c r="AG291" s="3337"/>
    </row>
    <row r="292" spans="1:33" ht="35.1" customHeight="1" x14ac:dyDescent="0.2">
      <c r="A292" s="3177"/>
      <c r="B292" s="3276"/>
      <c r="C292" s="3217"/>
      <c r="D292" s="3217"/>
      <c r="E292" s="3280"/>
      <c r="F292" s="3217"/>
      <c r="G292" s="3217"/>
      <c r="H292" s="3217"/>
      <c r="I292" s="3213"/>
      <c r="J292" s="3213"/>
      <c r="K292" s="3213"/>
      <c r="L292" s="3213"/>
      <c r="M292" s="3217"/>
      <c r="N292" s="3228"/>
      <c r="O292" s="3231"/>
      <c r="P292" s="3234"/>
      <c r="Q292" s="3234"/>
      <c r="R292" s="3234"/>
      <c r="S292" s="3234"/>
      <c r="T292" s="3208"/>
      <c r="U292" s="1445"/>
      <c r="V292" s="1393" t="s">
        <v>47</v>
      </c>
      <c r="W292" s="1631" t="s">
        <v>363</v>
      </c>
      <c r="X292" s="1370">
        <v>1</v>
      </c>
      <c r="Y292" s="1371" t="s">
        <v>331</v>
      </c>
      <c r="Z292" s="1372">
        <v>0.69</v>
      </c>
      <c r="AA292" s="1446">
        <f t="shared" si="88"/>
        <v>0.69</v>
      </c>
      <c r="AB292" s="1377">
        <f t="shared" si="90"/>
        <v>0.77279999999999993</v>
      </c>
      <c r="AC292" s="1444"/>
      <c r="AD292" s="1380"/>
      <c r="AE292" s="1383" t="s">
        <v>52</v>
      </c>
      <c r="AF292" s="1383"/>
      <c r="AG292" s="3337"/>
    </row>
    <row r="293" spans="1:33" ht="35.1" customHeight="1" x14ac:dyDescent="0.2">
      <c r="A293" s="3177"/>
      <c r="B293" s="3276"/>
      <c r="C293" s="3217"/>
      <c r="D293" s="3217"/>
      <c r="E293" s="3280"/>
      <c r="F293" s="3217"/>
      <c r="G293" s="3217"/>
      <c r="H293" s="3217"/>
      <c r="I293" s="3213"/>
      <c r="J293" s="3213"/>
      <c r="K293" s="3213"/>
      <c r="L293" s="3213"/>
      <c r="M293" s="3217"/>
      <c r="N293" s="3228"/>
      <c r="O293" s="3231"/>
      <c r="P293" s="3234"/>
      <c r="Q293" s="3234"/>
      <c r="R293" s="3234"/>
      <c r="S293" s="3234"/>
      <c r="T293" s="3208"/>
      <c r="U293" s="1445"/>
      <c r="V293" s="1393" t="s">
        <v>47</v>
      </c>
      <c r="W293" s="1630" t="s">
        <v>387</v>
      </c>
      <c r="X293" s="1447">
        <v>4</v>
      </c>
      <c r="Y293" s="1371" t="s">
        <v>264</v>
      </c>
      <c r="Z293" s="1372">
        <v>7.0000000000000007E-2</v>
      </c>
      <c r="AA293" s="1446">
        <f t="shared" si="88"/>
        <v>0.28000000000000003</v>
      </c>
      <c r="AB293" s="1377">
        <f t="shared" si="90"/>
        <v>0.31360000000000005</v>
      </c>
      <c r="AC293" s="1444"/>
      <c r="AD293" s="1371"/>
      <c r="AE293" s="1375" t="s">
        <v>52</v>
      </c>
      <c r="AF293" s="1375"/>
      <c r="AG293" s="3337"/>
    </row>
    <row r="294" spans="1:33" ht="35.1" customHeight="1" x14ac:dyDescent="0.2">
      <c r="A294" s="3178"/>
      <c r="B294" s="3295"/>
      <c r="C294" s="3217"/>
      <c r="D294" s="3217"/>
      <c r="E294" s="3280"/>
      <c r="F294" s="3288"/>
      <c r="G294" s="3288"/>
      <c r="H294" s="3288"/>
      <c r="I294" s="3292"/>
      <c r="J294" s="3292"/>
      <c r="K294" s="3292"/>
      <c r="L294" s="3292"/>
      <c r="M294" s="3288"/>
      <c r="N294" s="3285"/>
      <c r="O294" s="3289"/>
      <c r="P294" s="3283"/>
      <c r="Q294" s="3283"/>
      <c r="R294" s="3234"/>
      <c r="S294" s="3283"/>
      <c r="T294" s="3401"/>
      <c r="U294" s="1384"/>
      <c r="V294" s="1396" t="s">
        <v>47</v>
      </c>
      <c r="W294" s="1629" t="s">
        <v>388</v>
      </c>
      <c r="X294" s="1448">
        <v>4</v>
      </c>
      <c r="Y294" s="1386" t="s">
        <v>264</v>
      </c>
      <c r="Z294" s="1387">
        <v>0.1</v>
      </c>
      <c r="AA294" s="1398">
        <f t="shared" si="88"/>
        <v>0.4</v>
      </c>
      <c r="AB294" s="1398">
        <f t="shared" si="90"/>
        <v>0.44800000000000001</v>
      </c>
      <c r="AC294" s="1509"/>
      <c r="AD294" s="1371"/>
      <c r="AE294" s="1375" t="s">
        <v>52</v>
      </c>
      <c r="AF294" s="1375"/>
      <c r="AG294" s="3337"/>
    </row>
    <row r="295" spans="1:33" ht="72" customHeight="1" x14ac:dyDescent="0.2">
      <c r="A295" s="3186" t="s">
        <v>492</v>
      </c>
      <c r="B295" s="3302" t="s">
        <v>93</v>
      </c>
      <c r="C295" s="3303" t="s">
        <v>680</v>
      </c>
      <c r="D295" s="3304" t="s">
        <v>77</v>
      </c>
      <c r="E295" s="3305" t="s">
        <v>47</v>
      </c>
      <c r="F295" s="3304" t="s">
        <v>944</v>
      </c>
      <c r="G295" s="3304" t="s">
        <v>945</v>
      </c>
      <c r="H295" s="3304" t="s">
        <v>494</v>
      </c>
      <c r="I295" s="3268">
        <v>1</v>
      </c>
      <c r="J295" s="3268">
        <v>2</v>
      </c>
      <c r="K295" s="3342">
        <v>20</v>
      </c>
      <c r="L295" s="3270">
        <v>24</v>
      </c>
      <c r="M295" s="3271" t="s">
        <v>1424</v>
      </c>
      <c r="N295" s="3271" t="s">
        <v>1426</v>
      </c>
      <c r="O295" s="3273">
        <f>AC295</f>
        <v>15.411199999999999</v>
      </c>
      <c r="P295" s="3260">
        <v>0</v>
      </c>
      <c r="Q295" s="3260">
        <v>0</v>
      </c>
      <c r="R295" s="3260">
        <v>0</v>
      </c>
      <c r="S295" s="3202">
        <f>+SUM(O295:Q296)</f>
        <v>15.411199999999999</v>
      </c>
      <c r="T295" s="3210" t="s">
        <v>493</v>
      </c>
      <c r="U295" s="1313" t="s">
        <v>64</v>
      </c>
      <c r="V295" s="1393"/>
      <c r="W295" s="1635" t="s">
        <v>105</v>
      </c>
      <c r="X295" s="1376"/>
      <c r="Y295" s="1408"/>
      <c r="Z295" s="1416"/>
      <c r="AA295" s="1421"/>
      <c r="AB295" s="1421"/>
      <c r="AC295" s="1444">
        <f>SUM(AB296)</f>
        <v>15.411199999999999</v>
      </c>
      <c r="AD295" s="1364"/>
      <c r="AE295" s="1368"/>
      <c r="AF295" s="1368"/>
      <c r="AG295" s="3336" t="s">
        <v>1382</v>
      </c>
    </row>
    <row r="296" spans="1:33" ht="72" customHeight="1" x14ac:dyDescent="0.2">
      <c r="A296" s="3187"/>
      <c r="B296" s="3317"/>
      <c r="C296" s="3218"/>
      <c r="D296" s="3218"/>
      <c r="E296" s="3320"/>
      <c r="F296" s="3218"/>
      <c r="G296" s="3218"/>
      <c r="H296" s="3218"/>
      <c r="I296" s="3214"/>
      <c r="J296" s="3214"/>
      <c r="K296" s="3362"/>
      <c r="L296" s="3214"/>
      <c r="M296" s="3218"/>
      <c r="N296" s="3218"/>
      <c r="O296" s="3232"/>
      <c r="P296" s="3235"/>
      <c r="Q296" s="3235"/>
      <c r="R296" s="3235"/>
      <c r="S296" s="3235"/>
      <c r="T296" s="3209"/>
      <c r="U296" s="1479"/>
      <c r="V296" s="1396" t="s">
        <v>47</v>
      </c>
      <c r="W296" s="1629" t="s">
        <v>1433</v>
      </c>
      <c r="X296" s="1397">
        <v>1</v>
      </c>
      <c r="Y296" s="1386" t="s">
        <v>264</v>
      </c>
      <c r="Z296" s="1387">
        <v>13.76</v>
      </c>
      <c r="AA296" s="1398">
        <f>+X296*Z296</f>
        <v>13.76</v>
      </c>
      <c r="AB296" s="1398">
        <f>+AA296*0.12+AA296</f>
        <v>15.411199999999999</v>
      </c>
      <c r="AC296" s="1509"/>
      <c r="AD296" s="1473"/>
      <c r="AE296" s="1474" t="s">
        <v>52</v>
      </c>
      <c r="AF296" s="1474"/>
      <c r="AG296" s="3356"/>
    </row>
    <row r="297" spans="1:33" ht="18" customHeight="1" x14ac:dyDescent="0.2">
      <c r="A297" s="3187"/>
      <c r="B297" s="3302" t="s">
        <v>44</v>
      </c>
      <c r="C297" s="3303" t="s">
        <v>329</v>
      </c>
      <c r="D297" s="3304" t="s">
        <v>262</v>
      </c>
      <c r="E297" s="3305" t="s">
        <v>47</v>
      </c>
      <c r="F297" s="3304" t="s">
        <v>463</v>
      </c>
      <c r="G297" s="3304" t="s">
        <v>96</v>
      </c>
      <c r="H297" s="3304" t="s">
        <v>417</v>
      </c>
      <c r="I297" s="3268">
        <v>1</v>
      </c>
      <c r="J297" s="3268">
        <v>2</v>
      </c>
      <c r="K297" s="3270">
        <v>4</v>
      </c>
      <c r="L297" s="3270">
        <v>4</v>
      </c>
      <c r="M297" s="3271" t="s">
        <v>1425</v>
      </c>
      <c r="N297" s="3399" t="s">
        <v>1398</v>
      </c>
      <c r="O297" s="3273">
        <f>+AC297</f>
        <v>18.311999999999998</v>
      </c>
      <c r="P297" s="3260">
        <v>0</v>
      </c>
      <c r="Q297" s="3260">
        <v>0</v>
      </c>
      <c r="R297" s="3260">
        <v>0</v>
      </c>
      <c r="S297" s="3202">
        <f>+SUM(O297:Q301)</f>
        <v>18.311999999999998</v>
      </c>
      <c r="T297" s="3210" t="s">
        <v>1383</v>
      </c>
      <c r="U297" s="1445" t="s">
        <v>64</v>
      </c>
      <c r="V297" s="1393"/>
      <c r="W297" s="1632" t="s">
        <v>105</v>
      </c>
      <c r="X297" s="1376"/>
      <c r="Y297" s="1408"/>
      <c r="Z297" s="1416"/>
      <c r="AA297" s="1421"/>
      <c r="AB297" s="1421"/>
      <c r="AC297" s="1407">
        <f>SUM(AB298:AB301)</f>
        <v>18.311999999999998</v>
      </c>
      <c r="AD297" s="1408"/>
      <c r="AE297" s="1409"/>
      <c r="AF297" s="1409"/>
      <c r="AG297" s="3377" t="s">
        <v>1382</v>
      </c>
    </row>
    <row r="298" spans="1:33" ht="18" customHeight="1" x14ac:dyDescent="0.2">
      <c r="A298" s="3187"/>
      <c r="B298" s="3276"/>
      <c r="C298" s="3217"/>
      <c r="D298" s="3217"/>
      <c r="E298" s="3280"/>
      <c r="F298" s="3217"/>
      <c r="G298" s="3217"/>
      <c r="H298" s="3217"/>
      <c r="I298" s="3213"/>
      <c r="J298" s="3213"/>
      <c r="K298" s="3213"/>
      <c r="L298" s="3213"/>
      <c r="M298" s="3217"/>
      <c r="N298" s="3220"/>
      <c r="O298" s="3231"/>
      <c r="P298" s="3234"/>
      <c r="Q298" s="3234"/>
      <c r="R298" s="3234"/>
      <c r="S298" s="3234"/>
      <c r="T298" s="3208"/>
      <c r="U298" s="1313"/>
      <c r="V298" s="1369" t="s">
        <v>47</v>
      </c>
      <c r="W298" s="1630" t="s">
        <v>358</v>
      </c>
      <c r="X298" s="1370">
        <v>1</v>
      </c>
      <c r="Y298" s="1371" t="s">
        <v>331</v>
      </c>
      <c r="Z298" s="1372">
        <v>1.8</v>
      </c>
      <c r="AA298" s="1446">
        <f t="shared" ref="AA298:AA301" si="91">+X298*Z298</f>
        <v>1.8</v>
      </c>
      <c r="AB298" s="1421">
        <f t="shared" ref="AB298:AB301" si="92">+AA298*0.12+AA298</f>
        <v>2.016</v>
      </c>
      <c r="AC298" s="1374"/>
      <c r="AD298" s="1371"/>
      <c r="AE298" s="1375" t="s">
        <v>52</v>
      </c>
      <c r="AF298" s="1375"/>
      <c r="AG298" s="3337"/>
    </row>
    <row r="299" spans="1:33" ht="18" customHeight="1" x14ac:dyDescent="0.2">
      <c r="A299" s="3187"/>
      <c r="B299" s="3276"/>
      <c r="C299" s="3217"/>
      <c r="D299" s="3217"/>
      <c r="E299" s="3280"/>
      <c r="F299" s="3217"/>
      <c r="G299" s="3217"/>
      <c r="H299" s="3217"/>
      <c r="I299" s="3213"/>
      <c r="J299" s="3213"/>
      <c r="K299" s="3213"/>
      <c r="L299" s="3213"/>
      <c r="M299" s="3217"/>
      <c r="N299" s="3220"/>
      <c r="O299" s="3231"/>
      <c r="P299" s="3234"/>
      <c r="Q299" s="3234"/>
      <c r="R299" s="3234"/>
      <c r="S299" s="3234"/>
      <c r="T299" s="3208"/>
      <c r="U299" s="1469"/>
      <c r="V299" s="1369" t="s">
        <v>47</v>
      </c>
      <c r="W299" s="1630" t="s">
        <v>148</v>
      </c>
      <c r="X299" s="1370">
        <v>3</v>
      </c>
      <c r="Y299" s="1371" t="s">
        <v>264</v>
      </c>
      <c r="Z299" s="1372">
        <v>0.65</v>
      </c>
      <c r="AA299" s="1446">
        <f t="shared" si="91"/>
        <v>1.9500000000000002</v>
      </c>
      <c r="AB299" s="1377">
        <f t="shared" si="92"/>
        <v>2.1840000000000002</v>
      </c>
      <c r="AC299" s="1419"/>
      <c r="AD299" s="1380"/>
      <c r="AE299" s="1383" t="s">
        <v>52</v>
      </c>
      <c r="AF299" s="1383"/>
      <c r="AG299" s="3337"/>
    </row>
    <row r="300" spans="1:33" ht="33.950000000000003" customHeight="1" x14ac:dyDescent="0.2">
      <c r="A300" s="3187"/>
      <c r="B300" s="3276"/>
      <c r="C300" s="3217"/>
      <c r="D300" s="3217"/>
      <c r="E300" s="3280"/>
      <c r="F300" s="3217"/>
      <c r="G300" s="3217"/>
      <c r="H300" s="3217"/>
      <c r="I300" s="3213"/>
      <c r="J300" s="3213"/>
      <c r="K300" s="3213"/>
      <c r="L300" s="3213"/>
      <c r="M300" s="3217"/>
      <c r="N300" s="3220"/>
      <c r="O300" s="3231"/>
      <c r="P300" s="3234"/>
      <c r="Q300" s="3234"/>
      <c r="R300" s="3234"/>
      <c r="S300" s="3234"/>
      <c r="T300" s="3208"/>
      <c r="U300" s="1469"/>
      <c r="V300" s="1369" t="s">
        <v>47</v>
      </c>
      <c r="W300" s="1630" t="s">
        <v>379</v>
      </c>
      <c r="X300" s="1370">
        <v>2</v>
      </c>
      <c r="Y300" s="1371" t="s">
        <v>331</v>
      </c>
      <c r="Z300" s="1421">
        <v>5.4</v>
      </c>
      <c r="AA300" s="1446">
        <f t="shared" si="91"/>
        <v>10.8</v>
      </c>
      <c r="AB300" s="1377">
        <f t="shared" si="92"/>
        <v>12.096</v>
      </c>
      <c r="AC300" s="1419"/>
      <c r="AD300" s="1380"/>
      <c r="AE300" s="1383" t="s">
        <v>52</v>
      </c>
      <c r="AF300" s="1383"/>
      <c r="AG300" s="3337"/>
    </row>
    <row r="301" spans="1:33" ht="18" customHeight="1" thickBot="1" x14ac:dyDescent="0.25">
      <c r="A301" s="3187"/>
      <c r="B301" s="3277"/>
      <c r="C301" s="3272"/>
      <c r="D301" s="3272"/>
      <c r="E301" s="3281"/>
      <c r="F301" s="3272"/>
      <c r="G301" s="3272"/>
      <c r="H301" s="3272"/>
      <c r="I301" s="3269"/>
      <c r="J301" s="3269"/>
      <c r="K301" s="3269"/>
      <c r="L301" s="3269"/>
      <c r="M301" s="3272"/>
      <c r="N301" s="3400"/>
      <c r="O301" s="3231"/>
      <c r="P301" s="3234"/>
      <c r="Q301" s="3234"/>
      <c r="R301" s="3234"/>
      <c r="S301" s="3234"/>
      <c r="T301" s="3323"/>
      <c r="U301" s="1434"/>
      <c r="V301" s="1435" t="s">
        <v>47</v>
      </c>
      <c r="W301" s="1629" t="s">
        <v>332</v>
      </c>
      <c r="X301" s="1397">
        <v>2</v>
      </c>
      <c r="Y301" s="1386" t="s">
        <v>264</v>
      </c>
      <c r="Z301" s="1387">
        <v>0.9</v>
      </c>
      <c r="AA301" s="1398">
        <f t="shared" si="91"/>
        <v>1.8</v>
      </c>
      <c r="AB301" s="1454">
        <f t="shared" si="92"/>
        <v>2.016</v>
      </c>
      <c r="AC301" s="1440"/>
      <c r="AD301" s="1437"/>
      <c r="AE301" s="1441" t="s">
        <v>52</v>
      </c>
      <c r="AF301" s="1441"/>
      <c r="AG301" s="3338"/>
    </row>
    <row r="302" spans="1:33" ht="22.5" customHeight="1" thickBot="1" x14ac:dyDescent="0.25">
      <c r="A302" s="3188"/>
      <c r="B302" s="3223" t="s">
        <v>137</v>
      </c>
      <c r="C302" s="3224"/>
      <c r="D302" s="3224"/>
      <c r="E302" s="3224"/>
      <c r="F302" s="3224"/>
      <c r="G302" s="3224"/>
      <c r="H302" s="3224"/>
      <c r="I302" s="3224"/>
      <c r="J302" s="3224"/>
      <c r="K302" s="3224"/>
      <c r="L302" s="3224"/>
      <c r="M302" s="3224"/>
      <c r="N302" s="1591" t="s">
        <v>138</v>
      </c>
      <c r="O302" s="1681">
        <f t="shared" ref="O302:S302" si="93">SUM(O286:O297)</f>
        <v>53.640799999999999</v>
      </c>
      <c r="P302" s="1682">
        <f t="shared" si="93"/>
        <v>0</v>
      </c>
      <c r="Q302" s="1682">
        <f t="shared" si="93"/>
        <v>0</v>
      </c>
      <c r="R302" s="1682">
        <f t="shared" si="93"/>
        <v>0</v>
      </c>
      <c r="S302" s="1682">
        <f t="shared" si="93"/>
        <v>53.640799999999999</v>
      </c>
      <c r="T302" s="1607"/>
      <c r="U302" s="3225" t="s">
        <v>139</v>
      </c>
      <c r="V302" s="3226"/>
      <c r="W302" s="3226"/>
      <c r="X302" s="3226"/>
      <c r="Y302" s="3226"/>
      <c r="Z302" s="3226"/>
      <c r="AA302" s="3226"/>
      <c r="AB302" s="1589" t="s">
        <v>138</v>
      </c>
      <c r="AC302" s="1676">
        <f>SUM(AC286:AC301)</f>
        <v>53.640799999999999</v>
      </c>
      <c r="AD302" s="3252"/>
      <c r="AE302" s="3253"/>
      <c r="AF302" s="3253"/>
      <c r="AG302" s="3254"/>
    </row>
    <row r="303" spans="1:33" ht="48.75" customHeight="1" x14ac:dyDescent="0.2">
      <c r="A303" s="3176" t="s">
        <v>495</v>
      </c>
      <c r="B303" s="3395" t="s">
        <v>44</v>
      </c>
      <c r="C303" s="3397" t="s">
        <v>45</v>
      </c>
      <c r="D303" s="3367" t="s">
        <v>262</v>
      </c>
      <c r="E303" s="3398" t="s">
        <v>47</v>
      </c>
      <c r="F303" s="3367" t="s">
        <v>455</v>
      </c>
      <c r="G303" s="3367" t="s">
        <v>456</v>
      </c>
      <c r="H303" s="3367" t="s">
        <v>457</v>
      </c>
      <c r="I303" s="3368">
        <v>12</v>
      </c>
      <c r="J303" s="3368">
        <v>12</v>
      </c>
      <c r="K303" s="3369">
        <v>24</v>
      </c>
      <c r="L303" s="3369">
        <v>24</v>
      </c>
      <c r="M303" s="3367" t="s">
        <v>1423</v>
      </c>
      <c r="N303" s="3222" t="s">
        <v>1463</v>
      </c>
      <c r="O303" s="3365">
        <f>+AC303</f>
        <v>19.155999999999999</v>
      </c>
      <c r="P303" s="3391">
        <v>0</v>
      </c>
      <c r="Q303" s="3391">
        <v>0</v>
      </c>
      <c r="R303" s="3391">
        <v>0</v>
      </c>
      <c r="S303" s="3375">
        <f>+SUM(O303:Q309)</f>
        <v>19.155999999999999</v>
      </c>
      <c r="T303" s="3222" t="s">
        <v>496</v>
      </c>
      <c r="U303" s="1445" t="s">
        <v>64</v>
      </c>
      <c r="V303" s="1510"/>
      <c r="W303" s="1633" t="s">
        <v>105</v>
      </c>
      <c r="X303" s="1457"/>
      <c r="Y303" s="1459"/>
      <c r="Z303" s="1511"/>
      <c r="AA303" s="1512"/>
      <c r="AB303" s="1512"/>
      <c r="AC303" s="1458">
        <f>SUM(AB304:AB309)</f>
        <v>19.155999999999999</v>
      </c>
      <c r="AD303" s="1459"/>
      <c r="AE303" s="1513"/>
      <c r="AF303" s="1513"/>
      <c r="AG303" s="3376" t="s">
        <v>1473</v>
      </c>
    </row>
    <row r="304" spans="1:33" ht="54.95" customHeight="1" x14ac:dyDescent="0.2">
      <c r="A304" s="3177"/>
      <c r="B304" s="3386"/>
      <c r="C304" s="3344"/>
      <c r="D304" s="3344"/>
      <c r="E304" s="3388"/>
      <c r="F304" s="3344"/>
      <c r="G304" s="3344"/>
      <c r="H304" s="3344"/>
      <c r="I304" s="3340"/>
      <c r="J304" s="3340"/>
      <c r="K304" s="3340"/>
      <c r="L304" s="3340"/>
      <c r="M304" s="3344"/>
      <c r="N304" s="3208"/>
      <c r="O304" s="3350"/>
      <c r="P304" s="3333"/>
      <c r="Q304" s="3333"/>
      <c r="R304" s="3333"/>
      <c r="S304" s="3333"/>
      <c r="T304" s="3208"/>
      <c r="U304" s="1445"/>
      <c r="V304" s="1369" t="s">
        <v>47</v>
      </c>
      <c r="W304" s="1630" t="s">
        <v>359</v>
      </c>
      <c r="X304" s="1370">
        <v>4</v>
      </c>
      <c r="Y304" s="1371" t="s">
        <v>264</v>
      </c>
      <c r="Z304" s="1372">
        <v>1.65</v>
      </c>
      <c r="AA304" s="1377">
        <f t="shared" ref="AA304:AA309" si="94">+X304*Z304</f>
        <v>6.6</v>
      </c>
      <c r="AB304" s="1377">
        <f t="shared" ref="AB304:AB305" si="95">+AA304*0.12+AA304</f>
        <v>7.3919999999999995</v>
      </c>
      <c r="AC304" s="1444"/>
      <c r="AD304" s="1408"/>
      <c r="AE304" s="1468" t="s">
        <v>52</v>
      </c>
      <c r="AF304" s="1468"/>
      <c r="AG304" s="3337"/>
    </row>
    <row r="305" spans="1:33" ht="54.95" customHeight="1" x14ac:dyDescent="0.2">
      <c r="A305" s="3177"/>
      <c r="B305" s="3386"/>
      <c r="C305" s="3344"/>
      <c r="D305" s="3344"/>
      <c r="E305" s="3388"/>
      <c r="F305" s="3344"/>
      <c r="G305" s="3344"/>
      <c r="H305" s="3344"/>
      <c r="I305" s="3340"/>
      <c r="J305" s="3340"/>
      <c r="K305" s="3340"/>
      <c r="L305" s="3340"/>
      <c r="M305" s="3344"/>
      <c r="N305" s="3208"/>
      <c r="O305" s="3350"/>
      <c r="P305" s="3333"/>
      <c r="Q305" s="3333"/>
      <c r="R305" s="3333"/>
      <c r="S305" s="3333"/>
      <c r="T305" s="3208"/>
      <c r="U305" s="1445"/>
      <c r="V305" s="1369" t="s">
        <v>47</v>
      </c>
      <c r="W305" s="1630" t="s">
        <v>364</v>
      </c>
      <c r="X305" s="1370">
        <v>3</v>
      </c>
      <c r="Y305" s="1371" t="s">
        <v>331</v>
      </c>
      <c r="Z305" s="1377">
        <v>0.21</v>
      </c>
      <c r="AA305" s="1377">
        <f t="shared" si="94"/>
        <v>0.63</v>
      </c>
      <c r="AB305" s="1377">
        <f t="shared" si="95"/>
        <v>0.7056</v>
      </c>
      <c r="AC305" s="1444"/>
      <c r="AD305" s="1408"/>
      <c r="AE305" s="1468" t="s">
        <v>52</v>
      </c>
      <c r="AF305" s="1468"/>
      <c r="AG305" s="3337"/>
    </row>
    <row r="306" spans="1:33" ht="54.95" customHeight="1" x14ac:dyDescent="0.2">
      <c r="A306" s="3177"/>
      <c r="B306" s="3386"/>
      <c r="C306" s="3344"/>
      <c r="D306" s="3344"/>
      <c r="E306" s="3388"/>
      <c r="F306" s="3344"/>
      <c r="G306" s="3344"/>
      <c r="H306" s="3344"/>
      <c r="I306" s="3340"/>
      <c r="J306" s="3340"/>
      <c r="K306" s="3340"/>
      <c r="L306" s="3340"/>
      <c r="M306" s="3344"/>
      <c r="N306" s="3208"/>
      <c r="O306" s="3350"/>
      <c r="P306" s="3333"/>
      <c r="Q306" s="3333"/>
      <c r="R306" s="3333"/>
      <c r="S306" s="3333"/>
      <c r="T306" s="3208"/>
      <c r="U306" s="1313"/>
      <c r="V306" s="1369" t="s">
        <v>47</v>
      </c>
      <c r="W306" s="1630" t="s">
        <v>348</v>
      </c>
      <c r="X306" s="1370">
        <v>2</v>
      </c>
      <c r="Y306" s="1371" t="s">
        <v>330</v>
      </c>
      <c r="Z306" s="1372">
        <v>3.25</v>
      </c>
      <c r="AA306" s="1377">
        <f t="shared" si="94"/>
        <v>6.5</v>
      </c>
      <c r="AB306" s="1377">
        <f>+AA306</f>
        <v>6.5</v>
      </c>
      <c r="AC306" s="1315"/>
      <c r="AD306" s="1371"/>
      <c r="AE306" s="1371" t="s">
        <v>52</v>
      </c>
      <c r="AF306" s="1468"/>
      <c r="AG306" s="3337"/>
    </row>
    <row r="307" spans="1:33" ht="54.95" customHeight="1" x14ac:dyDescent="0.2">
      <c r="A307" s="3177"/>
      <c r="B307" s="3386"/>
      <c r="C307" s="3344"/>
      <c r="D307" s="3344"/>
      <c r="E307" s="3388"/>
      <c r="F307" s="3344"/>
      <c r="G307" s="3344"/>
      <c r="H307" s="3344"/>
      <c r="I307" s="3340"/>
      <c r="J307" s="3340"/>
      <c r="K307" s="3340"/>
      <c r="L307" s="3340"/>
      <c r="M307" s="3344"/>
      <c r="N307" s="3208"/>
      <c r="O307" s="3350"/>
      <c r="P307" s="3333"/>
      <c r="Q307" s="3333"/>
      <c r="R307" s="3333"/>
      <c r="S307" s="3333"/>
      <c r="T307" s="3208"/>
      <c r="U307" s="1313"/>
      <c r="V307" s="1369" t="s">
        <v>47</v>
      </c>
      <c r="W307" s="1630" t="s">
        <v>335</v>
      </c>
      <c r="X307" s="1376">
        <v>6</v>
      </c>
      <c r="Y307" s="1408" t="s">
        <v>264</v>
      </c>
      <c r="Z307" s="1416">
        <v>0.24</v>
      </c>
      <c r="AA307" s="1377">
        <f t="shared" si="94"/>
        <v>1.44</v>
      </c>
      <c r="AB307" s="1377">
        <f t="shared" ref="AB307:AB309" si="96">+AA307*0.12+AA307</f>
        <v>1.6128</v>
      </c>
      <c r="AC307" s="1315"/>
      <c r="AD307" s="1371"/>
      <c r="AE307" s="1371" t="s">
        <v>52</v>
      </c>
      <c r="AF307" s="1468"/>
      <c r="AG307" s="3337"/>
    </row>
    <row r="308" spans="1:33" ht="54.95" customHeight="1" x14ac:dyDescent="0.2">
      <c r="A308" s="3178"/>
      <c r="B308" s="3386"/>
      <c r="C308" s="3344"/>
      <c r="D308" s="3344"/>
      <c r="E308" s="3388"/>
      <c r="F308" s="3344"/>
      <c r="G308" s="3344"/>
      <c r="H308" s="3344"/>
      <c r="I308" s="3340"/>
      <c r="J308" s="3340"/>
      <c r="K308" s="3340"/>
      <c r="L308" s="3340"/>
      <c r="M308" s="3344"/>
      <c r="N308" s="3208"/>
      <c r="O308" s="3350"/>
      <c r="P308" s="3333"/>
      <c r="Q308" s="3333"/>
      <c r="R308" s="3333"/>
      <c r="S308" s="3333"/>
      <c r="T308" s="3208"/>
      <c r="U308" s="1313"/>
      <c r="V308" s="1369" t="s">
        <v>47</v>
      </c>
      <c r="W308" s="1631" t="s">
        <v>361</v>
      </c>
      <c r="X308" s="1370">
        <v>1</v>
      </c>
      <c r="Y308" s="1408" t="s">
        <v>264</v>
      </c>
      <c r="Z308" s="1372">
        <v>1.94</v>
      </c>
      <c r="AA308" s="1377">
        <f t="shared" si="94"/>
        <v>1.94</v>
      </c>
      <c r="AB308" s="1377">
        <f t="shared" si="96"/>
        <v>2.1728000000000001</v>
      </c>
      <c r="AC308" s="1315"/>
      <c r="AD308" s="1371"/>
      <c r="AE308" s="1371" t="s">
        <v>52</v>
      </c>
      <c r="AF308" s="1468"/>
      <c r="AG308" s="3337"/>
    </row>
    <row r="309" spans="1:33" ht="54.95" customHeight="1" x14ac:dyDescent="0.2">
      <c r="A309" s="3186" t="s">
        <v>495</v>
      </c>
      <c r="B309" s="3396"/>
      <c r="C309" s="3344"/>
      <c r="D309" s="3344"/>
      <c r="E309" s="3388"/>
      <c r="F309" s="3393"/>
      <c r="G309" s="3393"/>
      <c r="H309" s="3393"/>
      <c r="I309" s="3394"/>
      <c r="J309" s="3394"/>
      <c r="K309" s="3394"/>
      <c r="L309" s="3394"/>
      <c r="M309" s="3393"/>
      <c r="N309" s="3401"/>
      <c r="O309" s="3402"/>
      <c r="P309" s="3392"/>
      <c r="Q309" s="3392"/>
      <c r="R309" s="3333"/>
      <c r="S309" s="3392"/>
      <c r="T309" s="3401"/>
      <c r="U309" s="1469"/>
      <c r="V309" s="1393" t="s">
        <v>47</v>
      </c>
      <c r="W309" s="1631" t="s">
        <v>363</v>
      </c>
      <c r="X309" s="1370">
        <v>1</v>
      </c>
      <c r="Y309" s="1371" t="s">
        <v>331</v>
      </c>
      <c r="Z309" s="1372">
        <v>0.69</v>
      </c>
      <c r="AA309" s="1446">
        <f t="shared" si="94"/>
        <v>0.69</v>
      </c>
      <c r="AB309" s="1377">
        <f t="shared" si="96"/>
        <v>0.77279999999999993</v>
      </c>
      <c r="AC309" s="1470"/>
      <c r="AD309" s="1380"/>
      <c r="AE309" s="1380" t="s">
        <v>52</v>
      </c>
      <c r="AF309" s="1468"/>
      <c r="AG309" s="3337"/>
    </row>
    <row r="310" spans="1:33" ht="49.5" customHeight="1" x14ac:dyDescent="0.2">
      <c r="A310" s="3187"/>
      <c r="B310" s="3378" t="s">
        <v>93</v>
      </c>
      <c r="C310" s="3380" t="s">
        <v>680</v>
      </c>
      <c r="D310" s="3357" t="s">
        <v>77</v>
      </c>
      <c r="E310" s="3381" t="s">
        <v>47</v>
      </c>
      <c r="F310" s="3390" t="s">
        <v>497</v>
      </c>
      <c r="G310" s="3357" t="s">
        <v>498</v>
      </c>
      <c r="H310" s="3357" t="s">
        <v>461</v>
      </c>
      <c r="I310" s="3339">
        <v>0</v>
      </c>
      <c r="J310" s="3339">
        <v>1</v>
      </c>
      <c r="K310" s="3342">
        <v>0</v>
      </c>
      <c r="L310" s="3342">
        <v>16</v>
      </c>
      <c r="M310" s="3357" t="s">
        <v>499</v>
      </c>
      <c r="N310" s="3357" t="s">
        <v>500</v>
      </c>
      <c r="O310" s="3349">
        <f>+AC310</f>
        <v>0.76160000000000005</v>
      </c>
      <c r="P310" s="3374">
        <v>0</v>
      </c>
      <c r="Q310" s="3374">
        <v>0</v>
      </c>
      <c r="R310" s="3374">
        <v>0</v>
      </c>
      <c r="S310" s="3335">
        <f>+SUM(O310:Q312)</f>
        <v>0.76160000000000005</v>
      </c>
      <c r="T310" s="3210" t="s">
        <v>501</v>
      </c>
      <c r="U310" s="1392" t="s">
        <v>64</v>
      </c>
      <c r="V310" s="1514"/>
      <c r="W310" s="1628" t="s">
        <v>105</v>
      </c>
      <c r="X310" s="1363"/>
      <c r="Y310" s="1364"/>
      <c r="Z310" s="1365"/>
      <c r="AA310" s="1394"/>
      <c r="AB310" s="1394"/>
      <c r="AC310" s="1395">
        <f>SUM(AB312+AB311)</f>
        <v>0.76160000000000005</v>
      </c>
      <c r="AD310" s="1364"/>
      <c r="AE310" s="1368"/>
      <c r="AF310" s="1368"/>
      <c r="AG310" s="3336" t="s">
        <v>1462</v>
      </c>
    </row>
    <row r="311" spans="1:33" ht="49.5" customHeight="1" x14ac:dyDescent="0.2">
      <c r="A311" s="3187"/>
      <c r="B311" s="3386"/>
      <c r="C311" s="3344"/>
      <c r="D311" s="3344"/>
      <c r="E311" s="3388"/>
      <c r="F311" s="3344"/>
      <c r="G311" s="3344"/>
      <c r="H311" s="3344"/>
      <c r="I311" s="3340"/>
      <c r="J311" s="3340"/>
      <c r="K311" s="3340"/>
      <c r="L311" s="3340"/>
      <c r="M311" s="3344"/>
      <c r="N311" s="3344"/>
      <c r="O311" s="3350"/>
      <c r="P311" s="3333"/>
      <c r="Q311" s="3333"/>
      <c r="R311" s="3333"/>
      <c r="S311" s="3333"/>
      <c r="T311" s="3208"/>
      <c r="U311" s="1445"/>
      <c r="V311" s="1393" t="s">
        <v>47</v>
      </c>
      <c r="W311" s="1630" t="s">
        <v>387</v>
      </c>
      <c r="X311" s="1447">
        <v>4</v>
      </c>
      <c r="Y311" s="1371" t="s">
        <v>264</v>
      </c>
      <c r="Z311" s="1372">
        <v>7.0000000000000007E-2</v>
      </c>
      <c r="AA311" s="1446">
        <f t="shared" ref="AA311:AA312" si="97">+X311*Z311</f>
        <v>0.28000000000000003</v>
      </c>
      <c r="AB311" s="1377">
        <f t="shared" ref="AB311:AB312" si="98">+AA311*0.12+AA311</f>
        <v>0.31360000000000005</v>
      </c>
      <c r="AC311" s="1444"/>
      <c r="AD311" s="1408"/>
      <c r="AE311" s="1409" t="s">
        <v>52</v>
      </c>
      <c r="AF311" s="1409"/>
      <c r="AG311" s="3337"/>
    </row>
    <row r="312" spans="1:33" ht="49.5" customHeight="1" x14ac:dyDescent="0.2">
      <c r="A312" s="3187"/>
      <c r="B312" s="3387"/>
      <c r="C312" s="3361"/>
      <c r="D312" s="3361"/>
      <c r="E312" s="3389"/>
      <c r="F312" s="3361"/>
      <c r="G312" s="3361"/>
      <c r="H312" s="3361"/>
      <c r="I312" s="3362"/>
      <c r="J312" s="3362"/>
      <c r="K312" s="3362"/>
      <c r="L312" s="3362"/>
      <c r="M312" s="3361"/>
      <c r="N312" s="3361"/>
      <c r="O312" s="3359"/>
      <c r="P312" s="3360"/>
      <c r="Q312" s="3360"/>
      <c r="R312" s="3360"/>
      <c r="S312" s="3360"/>
      <c r="T312" s="3209"/>
      <c r="U312" s="1515"/>
      <c r="V312" s="1396" t="s">
        <v>47</v>
      </c>
      <c r="W312" s="1629" t="s">
        <v>388</v>
      </c>
      <c r="X312" s="1448">
        <v>4</v>
      </c>
      <c r="Y312" s="1386" t="s">
        <v>264</v>
      </c>
      <c r="Z312" s="1387">
        <v>0.1</v>
      </c>
      <c r="AA312" s="1398">
        <f t="shared" si="97"/>
        <v>0.4</v>
      </c>
      <c r="AB312" s="1398">
        <f t="shared" si="98"/>
        <v>0.44800000000000001</v>
      </c>
      <c r="AC312" s="1516"/>
      <c r="AD312" s="1473"/>
      <c r="AE312" s="1474" t="s">
        <v>52</v>
      </c>
      <c r="AF312" s="1474"/>
      <c r="AG312" s="3356"/>
    </row>
    <row r="313" spans="1:33" ht="18" customHeight="1" x14ac:dyDescent="0.2">
      <c r="A313" s="3187"/>
      <c r="B313" s="3378" t="s">
        <v>44</v>
      </c>
      <c r="C313" s="3380" t="s">
        <v>45</v>
      </c>
      <c r="D313" s="3357" t="s">
        <v>262</v>
      </c>
      <c r="E313" s="3381" t="s">
        <v>47</v>
      </c>
      <c r="F313" s="3390" t="s">
        <v>463</v>
      </c>
      <c r="G313" s="3357" t="s">
        <v>96</v>
      </c>
      <c r="H313" s="3357" t="s">
        <v>417</v>
      </c>
      <c r="I313" s="3339">
        <v>1</v>
      </c>
      <c r="J313" s="3339">
        <v>2</v>
      </c>
      <c r="K313" s="3339">
        <v>4</v>
      </c>
      <c r="L313" s="3339">
        <v>4</v>
      </c>
      <c r="M313" s="3383" t="s">
        <v>1422</v>
      </c>
      <c r="N313" s="3357" t="s">
        <v>366</v>
      </c>
      <c r="O313" s="3349">
        <f>+AC313</f>
        <v>18.311999999999998</v>
      </c>
      <c r="P313" s="3374">
        <v>0</v>
      </c>
      <c r="Q313" s="3374">
        <v>0</v>
      </c>
      <c r="R313" s="3374">
        <v>0</v>
      </c>
      <c r="S313" s="3335">
        <f>+SUM(O313:Q317)</f>
        <v>18.311999999999998</v>
      </c>
      <c r="T313" s="3210" t="s">
        <v>502</v>
      </c>
      <c r="U313" s="1445" t="s">
        <v>64</v>
      </c>
      <c r="V313" s="1393"/>
      <c r="W313" s="1632" t="s">
        <v>105</v>
      </c>
      <c r="X313" s="1376"/>
      <c r="Y313" s="1408"/>
      <c r="Z313" s="1416"/>
      <c r="AA313" s="1421"/>
      <c r="AB313" s="1421"/>
      <c r="AC313" s="1444">
        <f>SUM(AB314:AB317)</f>
        <v>18.311999999999998</v>
      </c>
      <c r="AD313" s="1408"/>
      <c r="AE313" s="1409"/>
      <c r="AF313" s="1409"/>
      <c r="AG313" s="3377" t="s">
        <v>1462</v>
      </c>
    </row>
    <row r="314" spans="1:33" ht="18" customHeight="1" x14ac:dyDescent="0.2">
      <c r="A314" s="3187"/>
      <c r="B314" s="3386"/>
      <c r="C314" s="3344"/>
      <c r="D314" s="3344"/>
      <c r="E314" s="3388"/>
      <c r="F314" s="3344"/>
      <c r="G314" s="3344"/>
      <c r="H314" s="3344"/>
      <c r="I314" s="3340"/>
      <c r="J314" s="3340"/>
      <c r="K314" s="3340"/>
      <c r="L314" s="3340"/>
      <c r="M314" s="3384"/>
      <c r="N314" s="3344"/>
      <c r="O314" s="3350"/>
      <c r="P314" s="3333"/>
      <c r="Q314" s="3333"/>
      <c r="R314" s="3333"/>
      <c r="S314" s="3333"/>
      <c r="T314" s="3208"/>
      <c r="U314" s="1313"/>
      <c r="V314" s="1369" t="s">
        <v>47</v>
      </c>
      <c r="W314" s="1630" t="s">
        <v>358</v>
      </c>
      <c r="X314" s="1370">
        <v>1</v>
      </c>
      <c r="Y314" s="1371" t="s">
        <v>331</v>
      </c>
      <c r="Z314" s="1372">
        <v>1.8</v>
      </c>
      <c r="AA314" s="1446">
        <f t="shared" ref="AA314:AA317" si="99">+X314*Z314</f>
        <v>1.8</v>
      </c>
      <c r="AB314" s="1421">
        <f t="shared" ref="AB314:AB317" si="100">+AA314*0.12+AA314</f>
        <v>2.016</v>
      </c>
      <c r="AC314" s="1315"/>
      <c r="AD314" s="1371"/>
      <c r="AE314" s="1375" t="s">
        <v>52</v>
      </c>
      <c r="AF314" s="1375"/>
      <c r="AG314" s="3337"/>
    </row>
    <row r="315" spans="1:33" ht="18" customHeight="1" x14ac:dyDescent="0.2">
      <c r="A315" s="3187"/>
      <c r="B315" s="3386"/>
      <c r="C315" s="3344"/>
      <c r="D315" s="3344"/>
      <c r="E315" s="3388"/>
      <c r="F315" s="3344"/>
      <c r="G315" s="3344"/>
      <c r="H315" s="3344"/>
      <c r="I315" s="3340"/>
      <c r="J315" s="3340"/>
      <c r="K315" s="3340"/>
      <c r="L315" s="3340"/>
      <c r="M315" s="3384"/>
      <c r="N315" s="3344"/>
      <c r="O315" s="3350"/>
      <c r="P315" s="3333"/>
      <c r="Q315" s="3333"/>
      <c r="R315" s="3333"/>
      <c r="S315" s="3333"/>
      <c r="T315" s="3208"/>
      <c r="U315" s="1313"/>
      <c r="V315" s="1369" t="s">
        <v>47</v>
      </c>
      <c r="W315" s="1630" t="s">
        <v>148</v>
      </c>
      <c r="X315" s="1370">
        <v>3</v>
      </c>
      <c r="Y315" s="1371" t="s">
        <v>264</v>
      </c>
      <c r="Z315" s="1372">
        <v>0.65</v>
      </c>
      <c r="AA315" s="1446">
        <f t="shared" si="99"/>
        <v>1.9500000000000002</v>
      </c>
      <c r="AB315" s="1377">
        <f t="shared" si="100"/>
        <v>2.1840000000000002</v>
      </c>
      <c r="AC315" s="1315"/>
      <c r="AD315" s="1371"/>
      <c r="AE315" s="1375" t="s">
        <v>52</v>
      </c>
      <c r="AF315" s="1375"/>
      <c r="AG315" s="3337"/>
    </row>
    <row r="316" spans="1:33" ht="33.950000000000003" customHeight="1" x14ac:dyDescent="0.2">
      <c r="A316" s="3187"/>
      <c r="B316" s="3386"/>
      <c r="C316" s="3344"/>
      <c r="D316" s="3344"/>
      <c r="E316" s="3388"/>
      <c r="F316" s="3344"/>
      <c r="G316" s="3344"/>
      <c r="H316" s="3344"/>
      <c r="I316" s="3340"/>
      <c r="J316" s="3340"/>
      <c r="K316" s="3340"/>
      <c r="L316" s="3340"/>
      <c r="M316" s="3384"/>
      <c r="N316" s="3344"/>
      <c r="O316" s="3350"/>
      <c r="P316" s="3333"/>
      <c r="Q316" s="3333"/>
      <c r="R316" s="3333"/>
      <c r="S316" s="3333"/>
      <c r="T316" s="3208"/>
      <c r="U316" s="1313"/>
      <c r="V316" s="1369" t="s">
        <v>47</v>
      </c>
      <c r="W316" s="1630" t="s">
        <v>379</v>
      </c>
      <c r="X316" s="1370">
        <v>2</v>
      </c>
      <c r="Y316" s="1371" t="s">
        <v>331</v>
      </c>
      <c r="Z316" s="1421">
        <v>5.4</v>
      </c>
      <c r="AA316" s="1446">
        <f t="shared" si="99"/>
        <v>10.8</v>
      </c>
      <c r="AB316" s="1377">
        <f t="shared" si="100"/>
        <v>12.096</v>
      </c>
      <c r="AC316" s="1315"/>
      <c r="AD316" s="1371"/>
      <c r="AE316" s="1375" t="s">
        <v>52</v>
      </c>
      <c r="AF316" s="1375"/>
      <c r="AG316" s="3337"/>
    </row>
    <row r="317" spans="1:33" ht="18" customHeight="1" x14ac:dyDescent="0.2">
      <c r="A317" s="3187"/>
      <c r="B317" s="3387"/>
      <c r="C317" s="3361"/>
      <c r="D317" s="3361"/>
      <c r="E317" s="3389"/>
      <c r="F317" s="3361"/>
      <c r="G317" s="3361"/>
      <c r="H317" s="3361"/>
      <c r="I317" s="3362"/>
      <c r="J317" s="3362"/>
      <c r="K317" s="3362"/>
      <c r="L317" s="3362"/>
      <c r="M317" s="3385"/>
      <c r="N317" s="3361"/>
      <c r="O317" s="3359"/>
      <c r="P317" s="3360"/>
      <c r="Q317" s="3360"/>
      <c r="R317" s="3360"/>
      <c r="S317" s="3360"/>
      <c r="T317" s="3209"/>
      <c r="U317" s="1384"/>
      <c r="V317" s="1517" t="s">
        <v>47</v>
      </c>
      <c r="W317" s="1629" t="s">
        <v>332</v>
      </c>
      <c r="X317" s="1397">
        <v>2</v>
      </c>
      <c r="Y317" s="1386" t="s">
        <v>264</v>
      </c>
      <c r="Z317" s="1387">
        <v>0.9</v>
      </c>
      <c r="AA317" s="1398">
        <f t="shared" si="99"/>
        <v>1.8</v>
      </c>
      <c r="AB317" s="1398">
        <f t="shared" si="100"/>
        <v>2.016</v>
      </c>
      <c r="AC317" s="1399"/>
      <c r="AD317" s="1386"/>
      <c r="AE317" s="1404" t="s">
        <v>52</v>
      </c>
      <c r="AF317" s="1383"/>
      <c r="AG317" s="3356"/>
    </row>
    <row r="318" spans="1:33" ht="46.5" customHeight="1" x14ac:dyDescent="0.2">
      <c r="A318" s="3187"/>
      <c r="B318" s="3378" t="s">
        <v>75</v>
      </c>
      <c r="C318" s="3380" t="s">
        <v>76</v>
      </c>
      <c r="D318" s="3357" t="s">
        <v>503</v>
      </c>
      <c r="E318" s="3381" t="s">
        <v>47</v>
      </c>
      <c r="F318" s="3357" t="s">
        <v>504</v>
      </c>
      <c r="G318" s="3357" t="s">
        <v>505</v>
      </c>
      <c r="H318" s="3357" t="s">
        <v>506</v>
      </c>
      <c r="I318" s="3339">
        <v>1</v>
      </c>
      <c r="J318" s="3339">
        <v>1</v>
      </c>
      <c r="K318" s="3342">
        <v>24</v>
      </c>
      <c r="L318" s="3342">
        <v>24</v>
      </c>
      <c r="M318" s="3343" t="s">
        <v>507</v>
      </c>
      <c r="N318" s="3210" t="s">
        <v>508</v>
      </c>
      <c r="O318" s="3349">
        <f>AC318</f>
        <v>15.411199999999999</v>
      </c>
      <c r="P318" s="3374">
        <v>0</v>
      </c>
      <c r="Q318" s="3374">
        <v>0</v>
      </c>
      <c r="R318" s="3374">
        <v>0</v>
      </c>
      <c r="S318" s="3335">
        <f>+SUM(O318:Q319)</f>
        <v>15.411199999999999</v>
      </c>
      <c r="T318" s="3210" t="s">
        <v>509</v>
      </c>
      <c r="U318" s="1392" t="s">
        <v>64</v>
      </c>
      <c r="V318" s="1393"/>
      <c r="W318" s="1628" t="s">
        <v>105</v>
      </c>
      <c r="X318" s="1363"/>
      <c r="Y318" s="1364"/>
      <c r="Z318" s="1365"/>
      <c r="AA318" s="1394"/>
      <c r="AB318" s="1394"/>
      <c r="AC318" s="1395">
        <f>AB319</f>
        <v>15.411199999999999</v>
      </c>
      <c r="AD318" s="1408"/>
      <c r="AE318" s="1409"/>
      <c r="AF318" s="1368"/>
      <c r="AG318" s="3336" t="s">
        <v>1462</v>
      </c>
    </row>
    <row r="319" spans="1:33" ht="46.5" customHeight="1" thickBot="1" x14ac:dyDescent="0.25">
      <c r="A319" s="3187"/>
      <c r="B319" s="3379"/>
      <c r="C319" s="3345"/>
      <c r="D319" s="3345"/>
      <c r="E319" s="3382"/>
      <c r="F319" s="3345"/>
      <c r="G319" s="3345"/>
      <c r="H319" s="3345"/>
      <c r="I319" s="3341"/>
      <c r="J319" s="3341"/>
      <c r="K319" s="3341"/>
      <c r="L319" s="3341"/>
      <c r="M319" s="3345"/>
      <c r="N319" s="3323"/>
      <c r="O319" s="3351"/>
      <c r="P319" s="3334"/>
      <c r="Q319" s="3334"/>
      <c r="R319" s="3334"/>
      <c r="S319" s="3334"/>
      <c r="T319" s="3323"/>
      <c r="U319" s="1449"/>
      <c r="V319" s="1450" t="s">
        <v>47</v>
      </c>
      <c r="W319" s="1634" t="s">
        <v>1433</v>
      </c>
      <c r="X319" s="1451">
        <v>1</v>
      </c>
      <c r="Y319" s="1452" t="s">
        <v>264</v>
      </c>
      <c r="Z319" s="1453">
        <v>13.76</v>
      </c>
      <c r="AA319" s="1454">
        <f>+X319*Z319</f>
        <v>13.76</v>
      </c>
      <c r="AB319" s="1454">
        <f>+AA319*0.12+AA319</f>
        <v>15.411199999999999</v>
      </c>
      <c r="AC319" s="1455"/>
      <c r="AD319" s="1452"/>
      <c r="AE319" s="1456" t="s">
        <v>52</v>
      </c>
      <c r="AF319" s="1456"/>
      <c r="AG319" s="3338"/>
    </row>
    <row r="320" spans="1:33" ht="22.5" customHeight="1" thickBot="1" x14ac:dyDescent="0.25">
      <c r="A320" s="3188"/>
      <c r="B320" s="3371" t="s">
        <v>137</v>
      </c>
      <c r="C320" s="3224"/>
      <c r="D320" s="3224"/>
      <c r="E320" s="3224"/>
      <c r="F320" s="3224"/>
      <c r="G320" s="3224"/>
      <c r="H320" s="3224"/>
      <c r="I320" s="3224"/>
      <c r="J320" s="3224"/>
      <c r="K320" s="3224"/>
      <c r="L320" s="3224"/>
      <c r="M320" s="3224"/>
      <c r="N320" s="1588" t="s">
        <v>138</v>
      </c>
      <c r="O320" s="1683">
        <f>SUM(O303:O319)</f>
        <v>53.640799999999999</v>
      </c>
      <c r="P320" s="1684">
        <f t="shared" ref="P320:R320" si="101">SUM(P303:P318)</f>
        <v>0</v>
      </c>
      <c r="Q320" s="1684">
        <f t="shared" si="101"/>
        <v>0</v>
      </c>
      <c r="R320" s="1684">
        <f t="shared" si="101"/>
        <v>0</v>
      </c>
      <c r="S320" s="1684">
        <f>SUM(S303:S319)</f>
        <v>53.640799999999999</v>
      </c>
      <c r="T320" s="1608"/>
      <c r="U320" s="3372" t="s">
        <v>139</v>
      </c>
      <c r="V320" s="3224"/>
      <c r="W320" s="3224"/>
      <c r="X320" s="3224"/>
      <c r="Y320" s="3224"/>
      <c r="Z320" s="3224"/>
      <c r="AA320" s="3224"/>
      <c r="AB320" s="1588" t="s">
        <v>138</v>
      </c>
      <c r="AC320" s="1679">
        <f>SUM(AC303:AC319)</f>
        <v>53.640799999999999</v>
      </c>
      <c r="AD320" s="3373"/>
      <c r="AE320" s="3253"/>
      <c r="AF320" s="3253"/>
      <c r="AG320" s="3254"/>
    </row>
    <row r="321" spans="1:33" ht="119.25" customHeight="1" x14ac:dyDescent="0.2">
      <c r="A321" s="1674" t="s">
        <v>510</v>
      </c>
      <c r="B321" s="3312" t="s">
        <v>44</v>
      </c>
      <c r="C321" s="3313" t="s">
        <v>45</v>
      </c>
      <c r="D321" s="3237" t="s">
        <v>262</v>
      </c>
      <c r="E321" s="3370" t="s">
        <v>47</v>
      </c>
      <c r="F321" s="3237" t="s">
        <v>511</v>
      </c>
      <c r="G321" s="3367" t="s">
        <v>456</v>
      </c>
      <c r="H321" s="3367" t="s">
        <v>457</v>
      </c>
      <c r="I321" s="3368">
        <v>6</v>
      </c>
      <c r="J321" s="3368">
        <v>6</v>
      </c>
      <c r="K321" s="3369">
        <v>24</v>
      </c>
      <c r="L321" s="3369">
        <v>24</v>
      </c>
      <c r="M321" s="3363" t="s">
        <v>1427</v>
      </c>
      <c r="N321" s="3364" t="s">
        <v>459</v>
      </c>
      <c r="O321" s="3365">
        <f>AC321</f>
        <v>15.411199999999999</v>
      </c>
      <c r="P321" s="3366">
        <v>0</v>
      </c>
      <c r="Q321" s="3366">
        <v>0</v>
      </c>
      <c r="R321" s="3366">
        <v>0</v>
      </c>
      <c r="S321" s="3375">
        <f>+SUM(O321:Q322)</f>
        <v>15.411199999999999</v>
      </c>
      <c r="T321" s="3222" t="s">
        <v>512</v>
      </c>
      <c r="U321" s="1392" t="s">
        <v>64</v>
      </c>
      <c r="V321" s="1393"/>
      <c r="W321" s="1628" t="s">
        <v>105</v>
      </c>
      <c r="X321" s="1363"/>
      <c r="Y321" s="1364"/>
      <c r="Z321" s="1365"/>
      <c r="AA321" s="1394"/>
      <c r="AB321" s="1394"/>
      <c r="AC321" s="1395">
        <f>AB322</f>
        <v>15.411199999999999</v>
      </c>
      <c r="AD321" s="1459"/>
      <c r="AE321" s="1513"/>
      <c r="AF321" s="1513"/>
      <c r="AG321" s="3376" t="s">
        <v>1464</v>
      </c>
    </row>
    <row r="322" spans="1:33" ht="119.25" customHeight="1" x14ac:dyDescent="0.2">
      <c r="A322" s="3186" t="s">
        <v>510</v>
      </c>
      <c r="B322" s="3317"/>
      <c r="C322" s="3218"/>
      <c r="D322" s="3218"/>
      <c r="E322" s="3320"/>
      <c r="F322" s="3218"/>
      <c r="G322" s="3361"/>
      <c r="H322" s="3361"/>
      <c r="I322" s="3362"/>
      <c r="J322" s="3362"/>
      <c r="K322" s="3362"/>
      <c r="L322" s="3362"/>
      <c r="M322" s="3361"/>
      <c r="N322" s="3358"/>
      <c r="O322" s="3359"/>
      <c r="P322" s="3360"/>
      <c r="Q322" s="3360"/>
      <c r="R322" s="3360"/>
      <c r="S322" s="3360"/>
      <c r="T322" s="3209"/>
      <c r="U322" s="1384"/>
      <c r="V322" s="1396" t="s">
        <v>47</v>
      </c>
      <c r="W322" s="1629" t="s">
        <v>1433</v>
      </c>
      <c r="X322" s="1397">
        <v>1</v>
      </c>
      <c r="Y322" s="1386" t="s">
        <v>264</v>
      </c>
      <c r="Z322" s="1387">
        <v>13.76</v>
      </c>
      <c r="AA322" s="1398">
        <f>+X322*Z322</f>
        <v>13.76</v>
      </c>
      <c r="AB322" s="1398">
        <f>+AA322*0.12+AA322</f>
        <v>15.411199999999999</v>
      </c>
      <c r="AC322" s="1399"/>
      <c r="AD322" s="1371"/>
      <c r="AE322" s="1371" t="s">
        <v>52</v>
      </c>
      <c r="AF322" s="1461"/>
      <c r="AG322" s="3356"/>
    </row>
    <row r="323" spans="1:33" ht="18" customHeight="1" x14ac:dyDescent="0.2">
      <c r="A323" s="3187"/>
      <c r="B323" s="3302" t="s">
        <v>93</v>
      </c>
      <c r="C323" s="3303" t="s">
        <v>680</v>
      </c>
      <c r="D323" s="3304" t="s">
        <v>77</v>
      </c>
      <c r="E323" s="3305" t="s">
        <v>47</v>
      </c>
      <c r="F323" s="3304" t="s">
        <v>944</v>
      </c>
      <c r="G323" s="3357" t="s">
        <v>945</v>
      </c>
      <c r="H323" s="3357" t="s">
        <v>461</v>
      </c>
      <c r="I323" s="3339">
        <v>1</v>
      </c>
      <c r="J323" s="3339">
        <v>1</v>
      </c>
      <c r="K323" s="3342">
        <v>16</v>
      </c>
      <c r="L323" s="3342">
        <v>16</v>
      </c>
      <c r="M323" s="3343" t="s">
        <v>1465</v>
      </c>
      <c r="N323" s="3346" t="s">
        <v>476</v>
      </c>
      <c r="O323" s="3349">
        <f>SUM(AC323)</f>
        <v>19.9176</v>
      </c>
      <c r="P323" s="3332">
        <v>0</v>
      </c>
      <c r="Q323" s="3332">
        <v>0</v>
      </c>
      <c r="R323" s="3332">
        <v>0</v>
      </c>
      <c r="S323" s="3335">
        <f>+SUM(O323:Q331)</f>
        <v>19.9176</v>
      </c>
      <c r="T323" s="3210" t="s">
        <v>512</v>
      </c>
      <c r="U323" s="1445" t="s">
        <v>64</v>
      </c>
      <c r="V323" s="1393"/>
      <c r="W323" s="1628" t="s">
        <v>105</v>
      </c>
      <c r="X323" s="1363"/>
      <c r="Y323" s="1364"/>
      <c r="Z323" s="1518"/>
      <c r="AA323" s="1394"/>
      <c r="AB323" s="1394"/>
      <c r="AC323" s="1367">
        <f>SUM(AB324:AB331)</f>
        <v>19.9176</v>
      </c>
      <c r="AD323" s="1364"/>
      <c r="AE323" s="1364"/>
      <c r="AF323" s="1368"/>
      <c r="AG323" s="3336" t="s">
        <v>1462</v>
      </c>
    </row>
    <row r="324" spans="1:33" ht="18" customHeight="1" x14ac:dyDescent="0.2">
      <c r="A324" s="3187"/>
      <c r="B324" s="3276"/>
      <c r="C324" s="3217"/>
      <c r="D324" s="3217"/>
      <c r="E324" s="3280"/>
      <c r="F324" s="3217"/>
      <c r="G324" s="3344"/>
      <c r="H324" s="3344"/>
      <c r="I324" s="3340"/>
      <c r="J324" s="3340"/>
      <c r="K324" s="3340"/>
      <c r="L324" s="3340"/>
      <c r="M324" s="3344"/>
      <c r="N324" s="3347"/>
      <c r="O324" s="3350"/>
      <c r="P324" s="3333"/>
      <c r="Q324" s="3333"/>
      <c r="R324" s="3333"/>
      <c r="S324" s="3333"/>
      <c r="T324" s="3208"/>
      <c r="U324" s="1445"/>
      <c r="V324" s="1369" t="s">
        <v>47</v>
      </c>
      <c r="W324" s="1630" t="s">
        <v>359</v>
      </c>
      <c r="X324" s="1370">
        <v>4</v>
      </c>
      <c r="Y324" s="1371" t="s">
        <v>264</v>
      </c>
      <c r="Z324" s="1372">
        <v>1.65</v>
      </c>
      <c r="AA324" s="1377">
        <f t="shared" ref="AA324:AA331" si="102">+X324*Z324</f>
        <v>6.6</v>
      </c>
      <c r="AB324" s="1377">
        <f t="shared" ref="AB324:AB325" si="103">+AA324*0.12+AA324</f>
        <v>7.3919999999999995</v>
      </c>
      <c r="AC324" s="1519"/>
      <c r="AD324" s="1371"/>
      <c r="AE324" s="1371" t="s">
        <v>52</v>
      </c>
      <c r="AF324" s="1375"/>
      <c r="AG324" s="3337"/>
    </row>
    <row r="325" spans="1:33" ht="18" customHeight="1" x14ac:dyDescent="0.2">
      <c r="A325" s="3187"/>
      <c r="B325" s="3276"/>
      <c r="C325" s="3217"/>
      <c r="D325" s="3217"/>
      <c r="E325" s="3280"/>
      <c r="F325" s="3217"/>
      <c r="G325" s="3344"/>
      <c r="H325" s="3344"/>
      <c r="I325" s="3340"/>
      <c r="J325" s="3340"/>
      <c r="K325" s="3340"/>
      <c r="L325" s="3340"/>
      <c r="M325" s="3344"/>
      <c r="N325" s="3347"/>
      <c r="O325" s="3350"/>
      <c r="P325" s="3333"/>
      <c r="Q325" s="3333"/>
      <c r="R325" s="3333"/>
      <c r="S325" s="3333"/>
      <c r="T325" s="3208"/>
      <c r="U325" s="1445"/>
      <c r="V325" s="1369" t="s">
        <v>47</v>
      </c>
      <c r="W325" s="1630" t="s">
        <v>364</v>
      </c>
      <c r="X325" s="1370">
        <v>3</v>
      </c>
      <c r="Y325" s="1371" t="s">
        <v>331</v>
      </c>
      <c r="Z325" s="1377">
        <v>0.21</v>
      </c>
      <c r="AA325" s="1377">
        <f t="shared" si="102"/>
        <v>0.63</v>
      </c>
      <c r="AB325" s="1377">
        <f t="shared" si="103"/>
        <v>0.7056</v>
      </c>
      <c r="AC325" s="1519"/>
      <c r="AD325" s="1371"/>
      <c r="AE325" s="1375" t="s">
        <v>52</v>
      </c>
      <c r="AF325" s="1375"/>
      <c r="AG325" s="3337"/>
    </row>
    <row r="326" spans="1:33" ht="18" customHeight="1" x14ac:dyDescent="0.2">
      <c r="A326" s="3187"/>
      <c r="B326" s="3276"/>
      <c r="C326" s="3217"/>
      <c r="D326" s="3217"/>
      <c r="E326" s="3280"/>
      <c r="F326" s="3217"/>
      <c r="G326" s="3344"/>
      <c r="H326" s="3344"/>
      <c r="I326" s="3340"/>
      <c r="J326" s="3340"/>
      <c r="K326" s="3340"/>
      <c r="L326" s="3340"/>
      <c r="M326" s="3344"/>
      <c r="N326" s="3347"/>
      <c r="O326" s="3350"/>
      <c r="P326" s="3333"/>
      <c r="Q326" s="3333"/>
      <c r="R326" s="3333"/>
      <c r="S326" s="3333"/>
      <c r="T326" s="3208"/>
      <c r="U326" s="1445"/>
      <c r="V326" s="1369" t="s">
        <v>47</v>
      </c>
      <c r="W326" s="1630" t="s">
        <v>348</v>
      </c>
      <c r="X326" s="1370">
        <v>2</v>
      </c>
      <c r="Y326" s="1371" t="s">
        <v>330</v>
      </c>
      <c r="Z326" s="1372">
        <v>3.25</v>
      </c>
      <c r="AA326" s="1377">
        <f t="shared" si="102"/>
        <v>6.5</v>
      </c>
      <c r="AB326" s="1377">
        <f>+AA326</f>
        <v>6.5</v>
      </c>
      <c r="AC326" s="1407"/>
      <c r="AD326" s="1408"/>
      <c r="AE326" s="1409" t="s">
        <v>52</v>
      </c>
      <c r="AF326" s="1409"/>
      <c r="AG326" s="3337"/>
    </row>
    <row r="327" spans="1:33" ht="18" customHeight="1" x14ac:dyDescent="0.2">
      <c r="A327" s="3187"/>
      <c r="B327" s="3276"/>
      <c r="C327" s="3217"/>
      <c r="D327" s="3217"/>
      <c r="E327" s="3280"/>
      <c r="F327" s="3217"/>
      <c r="G327" s="3344"/>
      <c r="H327" s="3344"/>
      <c r="I327" s="3340"/>
      <c r="J327" s="3340"/>
      <c r="K327" s="3340"/>
      <c r="L327" s="3340"/>
      <c r="M327" s="3344"/>
      <c r="N327" s="3347"/>
      <c r="O327" s="3350"/>
      <c r="P327" s="3333"/>
      <c r="Q327" s="3333"/>
      <c r="R327" s="3333"/>
      <c r="S327" s="3333"/>
      <c r="T327" s="3208"/>
      <c r="U327" s="1313"/>
      <c r="V327" s="1369" t="s">
        <v>47</v>
      </c>
      <c r="W327" s="1630" t="s">
        <v>335</v>
      </c>
      <c r="X327" s="1376">
        <v>6</v>
      </c>
      <c r="Y327" s="1408" t="s">
        <v>264</v>
      </c>
      <c r="Z327" s="1416">
        <v>0.24</v>
      </c>
      <c r="AA327" s="1377">
        <f t="shared" si="102"/>
        <v>1.44</v>
      </c>
      <c r="AB327" s="1377">
        <f t="shared" ref="AB327:AB331" si="104">+AA327*0.12+AA327</f>
        <v>1.6128</v>
      </c>
      <c r="AC327" s="1407"/>
      <c r="AD327" s="1408"/>
      <c r="AE327" s="1409" t="s">
        <v>52</v>
      </c>
      <c r="AF327" s="1409"/>
      <c r="AG327" s="3337"/>
    </row>
    <row r="328" spans="1:33" ht="18" customHeight="1" x14ac:dyDescent="0.2">
      <c r="A328" s="3187"/>
      <c r="B328" s="3276"/>
      <c r="C328" s="3217"/>
      <c r="D328" s="3217"/>
      <c r="E328" s="3280"/>
      <c r="F328" s="3217"/>
      <c r="G328" s="3344"/>
      <c r="H328" s="3344"/>
      <c r="I328" s="3340"/>
      <c r="J328" s="3340"/>
      <c r="K328" s="3340"/>
      <c r="L328" s="3340"/>
      <c r="M328" s="3344"/>
      <c r="N328" s="3347"/>
      <c r="O328" s="3350"/>
      <c r="P328" s="3333"/>
      <c r="Q328" s="3333"/>
      <c r="R328" s="3333"/>
      <c r="S328" s="3333"/>
      <c r="T328" s="3208"/>
      <c r="U328" s="1313"/>
      <c r="V328" s="1369" t="s">
        <v>47</v>
      </c>
      <c r="W328" s="1631" t="s">
        <v>361</v>
      </c>
      <c r="X328" s="1370">
        <v>1</v>
      </c>
      <c r="Y328" s="1408" t="s">
        <v>264</v>
      </c>
      <c r="Z328" s="1372">
        <v>1.94</v>
      </c>
      <c r="AA328" s="1377">
        <f t="shared" si="102"/>
        <v>1.94</v>
      </c>
      <c r="AB328" s="1377">
        <f t="shared" si="104"/>
        <v>2.1728000000000001</v>
      </c>
      <c r="AC328" s="1520"/>
      <c r="AD328" s="1408"/>
      <c r="AE328" s="1408" t="s">
        <v>52</v>
      </c>
      <c r="AF328" s="1409"/>
      <c r="AG328" s="3337"/>
    </row>
    <row r="329" spans="1:33" ht="18" customHeight="1" x14ac:dyDescent="0.2">
      <c r="A329" s="3187"/>
      <c r="B329" s="3276"/>
      <c r="C329" s="3217"/>
      <c r="D329" s="3217"/>
      <c r="E329" s="3280"/>
      <c r="F329" s="3217"/>
      <c r="G329" s="3344"/>
      <c r="H329" s="3344"/>
      <c r="I329" s="3340"/>
      <c r="J329" s="3340"/>
      <c r="K329" s="3340"/>
      <c r="L329" s="3340"/>
      <c r="M329" s="3344"/>
      <c r="N329" s="3347"/>
      <c r="O329" s="3350"/>
      <c r="P329" s="3333"/>
      <c r="Q329" s="3333"/>
      <c r="R329" s="3333"/>
      <c r="S329" s="3333"/>
      <c r="T329" s="3208"/>
      <c r="U329" s="1313"/>
      <c r="V329" s="1393" t="s">
        <v>47</v>
      </c>
      <c r="W329" s="1631" t="s">
        <v>363</v>
      </c>
      <c r="X329" s="1370">
        <v>1</v>
      </c>
      <c r="Y329" s="1371" t="s">
        <v>331</v>
      </c>
      <c r="Z329" s="1372">
        <v>0.69</v>
      </c>
      <c r="AA329" s="1446">
        <f t="shared" si="102"/>
        <v>0.69</v>
      </c>
      <c r="AB329" s="1377">
        <f t="shared" si="104"/>
        <v>0.77279999999999993</v>
      </c>
      <c r="AC329" s="1520"/>
      <c r="AD329" s="1408"/>
      <c r="AE329" s="1408" t="s">
        <v>52</v>
      </c>
      <c r="AF329" s="1409"/>
      <c r="AG329" s="3337"/>
    </row>
    <row r="330" spans="1:33" ht="18" customHeight="1" x14ac:dyDescent="0.2">
      <c r="A330" s="3187"/>
      <c r="B330" s="3276"/>
      <c r="C330" s="3217"/>
      <c r="D330" s="3217"/>
      <c r="E330" s="3280"/>
      <c r="F330" s="3217"/>
      <c r="G330" s="3344"/>
      <c r="H330" s="3344"/>
      <c r="I330" s="3340"/>
      <c r="J330" s="3340"/>
      <c r="K330" s="3340"/>
      <c r="L330" s="3340"/>
      <c r="M330" s="3344"/>
      <c r="N330" s="3347"/>
      <c r="O330" s="3350"/>
      <c r="P330" s="3333"/>
      <c r="Q330" s="3333"/>
      <c r="R330" s="3333"/>
      <c r="S330" s="3333"/>
      <c r="T330" s="3208"/>
      <c r="U330" s="1313"/>
      <c r="V330" s="1393" t="s">
        <v>47</v>
      </c>
      <c r="W330" s="1630" t="s">
        <v>387</v>
      </c>
      <c r="X330" s="1447">
        <v>4</v>
      </c>
      <c r="Y330" s="1371" t="s">
        <v>264</v>
      </c>
      <c r="Z330" s="1372">
        <v>7.0000000000000007E-2</v>
      </c>
      <c r="AA330" s="1446">
        <f t="shared" si="102"/>
        <v>0.28000000000000003</v>
      </c>
      <c r="AB330" s="1377">
        <f t="shared" si="104"/>
        <v>0.31360000000000005</v>
      </c>
      <c r="AC330" s="1519"/>
      <c r="AD330" s="1371"/>
      <c r="AE330" s="1371" t="s">
        <v>52</v>
      </c>
      <c r="AF330" s="1375"/>
      <c r="AG330" s="3337"/>
    </row>
    <row r="331" spans="1:33" ht="18" customHeight="1" x14ac:dyDescent="0.2">
      <c r="A331" s="3187"/>
      <c r="B331" s="3317"/>
      <c r="C331" s="3218"/>
      <c r="D331" s="3218"/>
      <c r="E331" s="3320"/>
      <c r="F331" s="3218"/>
      <c r="G331" s="3361"/>
      <c r="H331" s="3361"/>
      <c r="I331" s="3362"/>
      <c r="J331" s="3362"/>
      <c r="K331" s="3362"/>
      <c r="L331" s="3362"/>
      <c r="M331" s="3361"/>
      <c r="N331" s="3358"/>
      <c r="O331" s="3359"/>
      <c r="P331" s="3360"/>
      <c r="Q331" s="3360"/>
      <c r="R331" s="3360"/>
      <c r="S331" s="3360"/>
      <c r="T331" s="3209"/>
      <c r="U331" s="1384"/>
      <c r="V331" s="1396" t="s">
        <v>47</v>
      </c>
      <c r="W331" s="1629" t="s">
        <v>388</v>
      </c>
      <c r="X331" s="1448">
        <v>4</v>
      </c>
      <c r="Y331" s="1386" t="s">
        <v>264</v>
      </c>
      <c r="Z331" s="1387">
        <v>0.1</v>
      </c>
      <c r="AA331" s="1398">
        <f t="shared" si="102"/>
        <v>0.4</v>
      </c>
      <c r="AB331" s="1398">
        <f t="shared" si="104"/>
        <v>0.44800000000000001</v>
      </c>
      <c r="AC331" s="1403"/>
      <c r="AD331" s="1386"/>
      <c r="AE331" s="1404" t="s">
        <v>52</v>
      </c>
      <c r="AF331" s="1404"/>
      <c r="AG331" s="3356"/>
    </row>
    <row r="332" spans="1:33" ht="18" customHeight="1" x14ac:dyDescent="0.2">
      <c r="A332" s="3187"/>
      <c r="B332" s="3353" t="s">
        <v>44</v>
      </c>
      <c r="C332" s="3303" t="s">
        <v>45</v>
      </c>
      <c r="D332" s="3304" t="s">
        <v>262</v>
      </c>
      <c r="E332" s="3305" t="s">
        <v>47</v>
      </c>
      <c r="F332" s="3304" t="s">
        <v>468</v>
      </c>
      <c r="G332" s="3357" t="s">
        <v>96</v>
      </c>
      <c r="H332" s="3357" t="s">
        <v>417</v>
      </c>
      <c r="I332" s="3339">
        <v>1</v>
      </c>
      <c r="J332" s="3339">
        <v>2</v>
      </c>
      <c r="K332" s="3342">
        <v>2</v>
      </c>
      <c r="L332" s="3342">
        <v>4</v>
      </c>
      <c r="M332" s="3343" t="s">
        <v>464</v>
      </c>
      <c r="N332" s="3346" t="s">
        <v>366</v>
      </c>
      <c r="O332" s="3349">
        <f>SUM(AC332)</f>
        <v>18.311999999999998</v>
      </c>
      <c r="P332" s="3332">
        <v>0</v>
      </c>
      <c r="Q332" s="3332">
        <v>0</v>
      </c>
      <c r="R332" s="3332">
        <v>0</v>
      </c>
      <c r="S332" s="3335">
        <f>+SUM(O332:Q336)</f>
        <v>18.311999999999998</v>
      </c>
      <c r="T332" s="3210" t="s">
        <v>512</v>
      </c>
      <c r="U332" s="1392" t="s">
        <v>64</v>
      </c>
      <c r="V332" s="1442"/>
      <c r="W332" s="1632" t="s">
        <v>105</v>
      </c>
      <c r="X332" s="1376"/>
      <c r="Y332" s="1408"/>
      <c r="Z332" s="1521"/>
      <c r="AA332" s="1421"/>
      <c r="AB332" s="1421"/>
      <c r="AC332" s="1407">
        <f>SUM(AB333:AB336)</f>
        <v>18.311999999999998</v>
      </c>
      <c r="AD332" s="1408"/>
      <c r="AE332" s="1409"/>
      <c r="AF332" s="1409"/>
      <c r="AG332" s="3336" t="s">
        <v>1462</v>
      </c>
    </row>
    <row r="333" spans="1:33" ht="18" customHeight="1" x14ac:dyDescent="0.2">
      <c r="A333" s="3187"/>
      <c r="B333" s="3354"/>
      <c r="C333" s="3217"/>
      <c r="D333" s="3217"/>
      <c r="E333" s="3280"/>
      <c r="F333" s="3217"/>
      <c r="G333" s="3344"/>
      <c r="H333" s="3344"/>
      <c r="I333" s="3340"/>
      <c r="J333" s="3340"/>
      <c r="K333" s="3340"/>
      <c r="L333" s="3340"/>
      <c r="M333" s="3344"/>
      <c r="N333" s="3347"/>
      <c r="O333" s="3350"/>
      <c r="P333" s="3333"/>
      <c r="Q333" s="3333"/>
      <c r="R333" s="3333"/>
      <c r="S333" s="3333"/>
      <c r="T333" s="3208"/>
      <c r="U333" s="1496"/>
      <c r="V333" s="1369" t="s">
        <v>47</v>
      </c>
      <c r="W333" s="1630" t="s">
        <v>358</v>
      </c>
      <c r="X333" s="1370">
        <v>1</v>
      </c>
      <c r="Y333" s="1371" t="s">
        <v>331</v>
      </c>
      <c r="Z333" s="1372">
        <v>1.8</v>
      </c>
      <c r="AA333" s="1446">
        <f t="shared" ref="AA333:AA336" si="105">+X333*Z333</f>
        <v>1.8</v>
      </c>
      <c r="AB333" s="1421">
        <f t="shared" ref="AB333:AB336" si="106">+AA333*0.12+AA333</f>
        <v>2.016</v>
      </c>
      <c r="AC333" s="1407"/>
      <c r="AD333" s="1408"/>
      <c r="AE333" s="1375" t="s">
        <v>52</v>
      </c>
      <c r="AF333" s="1409"/>
      <c r="AG333" s="3337"/>
    </row>
    <row r="334" spans="1:33" ht="18" customHeight="1" x14ac:dyDescent="0.2">
      <c r="A334" s="3187"/>
      <c r="B334" s="3354"/>
      <c r="C334" s="3217"/>
      <c r="D334" s="3217"/>
      <c r="E334" s="3280"/>
      <c r="F334" s="3217"/>
      <c r="G334" s="3344"/>
      <c r="H334" s="3344"/>
      <c r="I334" s="3340"/>
      <c r="J334" s="3340"/>
      <c r="K334" s="3340"/>
      <c r="L334" s="3340"/>
      <c r="M334" s="3344"/>
      <c r="N334" s="3347"/>
      <c r="O334" s="3350"/>
      <c r="P334" s="3333"/>
      <c r="Q334" s="3333"/>
      <c r="R334" s="3333"/>
      <c r="S334" s="3333"/>
      <c r="T334" s="3208"/>
      <c r="U334" s="1313"/>
      <c r="V334" s="1369" t="s">
        <v>47</v>
      </c>
      <c r="W334" s="1630" t="s">
        <v>148</v>
      </c>
      <c r="X334" s="1370">
        <v>3</v>
      </c>
      <c r="Y334" s="1371" t="s">
        <v>264</v>
      </c>
      <c r="Z334" s="1372">
        <v>0.65</v>
      </c>
      <c r="AA334" s="1446">
        <f t="shared" si="105"/>
        <v>1.9500000000000002</v>
      </c>
      <c r="AB334" s="1377">
        <f t="shared" si="106"/>
        <v>2.1840000000000002</v>
      </c>
      <c r="AC334" s="1407"/>
      <c r="AD334" s="1408"/>
      <c r="AE334" s="1375" t="s">
        <v>52</v>
      </c>
      <c r="AF334" s="1409"/>
      <c r="AG334" s="3337"/>
    </row>
    <row r="335" spans="1:33" ht="33.950000000000003" customHeight="1" x14ac:dyDescent="0.2">
      <c r="A335" s="3187"/>
      <c r="B335" s="3354"/>
      <c r="C335" s="3217"/>
      <c r="D335" s="3217"/>
      <c r="E335" s="3280"/>
      <c r="F335" s="3217"/>
      <c r="G335" s="3344"/>
      <c r="H335" s="3344"/>
      <c r="I335" s="3340"/>
      <c r="J335" s="3340"/>
      <c r="K335" s="3340"/>
      <c r="L335" s="3340"/>
      <c r="M335" s="3344"/>
      <c r="N335" s="3347"/>
      <c r="O335" s="3350"/>
      <c r="P335" s="3333"/>
      <c r="Q335" s="3333"/>
      <c r="R335" s="3333"/>
      <c r="S335" s="3333"/>
      <c r="T335" s="3208"/>
      <c r="U335" s="1496"/>
      <c r="V335" s="1369" t="s">
        <v>47</v>
      </c>
      <c r="W335" s="1630" t="s">
        <v>379</v>
      </c>
      <c r="X335" s="1370">
        <v>2</v>
      </c>
      <c r="Y335" s="1371" t="s">
        <v>331</v>
      </c>
      <c r="Z335" s="1421">
        <v>5.4</v>
      </c>
      <c r="AA335" s="1446">
        <f t="shared" si="105"/>
        <v>10.8</v>
      </c>
      <c r="AB335" s="1377">
        <f t="shared" si="106"/>
        <v>12.096</v>
      </c>
      <c r="AC335" s="1374"/>
      <c r="AD335" s="1371"/>
      <c r="AE335" s="1375" t="s">
        <v>52</v>
      </c>
      <c r="AF335" s="1375"/>
      <c r="AG335" s="3337"/>
    </row>
    <row r="336" spans="1:33" ht="18" customHeight="1" thickBot="1" x14ac:dyDescent="0.25">
      <c r="A336" s="3187"/>
      <c r="B336" s="3355"/>
      <c r="C336" s="3272"/>
      <c r="D336" s="3272"/>
      <c r="E336" s="3281"/>
      <c r="F336" s="3272"/>
      <c r="G336" s="3345"/>
      <c r="H336" s="3345"/>
      <c r="I336" s="3341"/>
      <c r="J336" s="3341"/>
      <c r="K336" s="3341"/>
      <c r="L336" s="3341"/>
      <c r="M336" s="3345"/>
      <c r="N336" s="3348"/>
      <c r="O336" s="3351"/>
      <c r="P336" s="3334"/>
      <c r="Q336" s="3334"/>
      <c r="R336" s="3334"/>
      <c r="S336" s="3334"/>
      <c r="T336" s="3323"/>
      <c r="U336" s="1434"/>
      <c r="V336" s="1435" t="s">
        <v>47</v>
      </c>
      <c r="W336" s="1629" t="s">
        <v>332</v>
      </c>
      <c r="X336" s="1397">
        <v>2</v>
      </c>
      <c r="Y336" s="1386" t="s">
        <v>264</v>
      </c>
      <c r="Z336" s="1387">
        <v>0.9</v>
      </c>
      <c r="AA336" s="1398">
        <f t="shared" si="105"/>
        <v>1.8</v>
      </c>
      <c r="AB336" s="1454">
        <f t="shared" si="106"/>
        <v>2.016</v>
      </c>
      <c r="AC336" s="1522"/>
      <c r="AD336" s="1437"/>
      <c r="AE336" s="1441" t="s">
        <v>52</v>
      </c>
      <c r="AF336" s="1441"/>
      <c r="AG336" s="3338"/>
    </row>
    <row r="337" spans="1:33" ht="22.5" customHeight="1" thickBot="1" x14ac:dyDescent="0.25">
      <c r="A337" s="3188"/>
      <c r="B337" s="3223" t="s">
        <v>137</v>
      </c>
      <c r="C337" s="3224"/>
      <c r="D337" s="3224"/>
      <c r="E337" s="3224"/>
      <c r="F337" s="3224"/>
      <c r="G337" s="3224"/>
      <c r="H337" s="3224"/>
      <c r="I337" s="3224"/>
      <c r="J337" s="3224"/>
      <c r="K337" s="3224"/>
      <c r="L337" s="3224"/>
      <c r="M337" s="3224"/>
      <c r="N337" s="1591" t="s">
        <v>138</v>
      </c>
      <c r="O337" s="1681">
        <f t="shared" ref="O337:S337" si="107">SUM(O321:O332)</f>
        <v>53.640799999999999</v>
      </c>
      <c r="P337" s="1682">
        <f t="shared" si="107"/>
        <v>0</v>
      </c>
      <c r="Q337" s="1682">
        <f t="shared" si="107"/>
        <v>0</v>
      </c>
      <c r="R337" s="1682">
        <f t="shared" si="107"/>
        <v>0</v>
      </c>
      <c r="S337" s="1682">
        <f t="shared" si="107"/>
        <v>53.640799999999999</v>
      </c>
      <c r="T337" s="1607"/>
      <c r="U337" s="3225" t="s">
        <v>139</v>
      </c>
      <c r="V337" s="3226"/>
      <c r="W337" s="3226"/>
      <c r="X337" s="3226"/>
      <c r="Y337" s="3226"/>
      <c r="Z337" s="3226"/>
      <c r="AA337" s="3226"/>
      <c r="AB337" s="1589" t="s">
        <v>138</v>
      </c>
      <c r="AC337" s="1678">
        <f>SUM(AC321:AC336)</f>
        <v>53.640799999999999</v>
      </c>
      <c r="AD337" s="3252"/>
      <c r="AE337" s="3253"/>
      <c r="AF337" s="3253"/>
      <c r="AG337" s="3254"/>
    </row>
    <row r="338" spans="1:33" ht="60" customHeight="1" x14ac:dyDescent="0.2">
      <c r="A338" s="3176" t="s">
        <v>513</v>
      </c>
      <c r="B338" s="3312" t="s">
        <v>44</v>
      </c>
      <c r="C338" s="3313" t="s">
        <v>45</v>
      </c>
      <c r="D338" s="3237" t="s">
        <v>262</v>
      </c>
      <c r="E338" s="3314" t="s">
        <v>47</v>
      </c>
      <c r="F338" s="3237" t="s">
        <v>455</v>
      </c>
      <c r="G338" s="3237" t="s">
        <v>456</v>
      </c>
      <c r="H338" s="3237" t="s">
        <v>457</v>
      </c>
      <c r="I338" s="3238">
        <v>6</v>
      </c>
      <c r="J338" s="3238">
        <v>6</v>
      </c>
      <c r="K338" s="3321">
        <v>24</v>
      </c>
      <c r="L338" s="3321">
        <v>24</v>
      </c>
      <c r="M338" s="3322" t="s">
        <v>514</v>
      </c>
      <c r="N338" s="3227" t="s">
        <v>459</v>
      </c>
      <c r="O338" s="3230">
        <f>AC338</f>
        <v>30.008800000000001</v>
      </c>
      <c r="P338" s="3233">
        <v>0</v>
      </c>
      <c r="Q338" s="3233">
        <v>0</v>
      </c>
      <c r="R338" s="3233">
        <v>0</v>
      </c>
      <c r="S338" s="3236">
        <f>+SUM(O338:Q342)</f>
        <v>30.008800000000001</v>
      </c>
      <c r="T338" s="3222" t="s">
        <v>1431</v>
      </c>
      <c r="U338" s="1523" t="s">
        <v>64</v>
      </c>
      <c r="V338" s="1615"/>
      <c r="W338" s="1625" t="s">
        <v>105</v>
      </c>
      <c r="X338" s="1238"/>
      <c r="Y338" s="1239"/>
      <c r="Z338" s="1240"/>
      <c r="AA338" s="1241"/>
      <c r="AB338" s="1241"/>
      <c r="AC338" s="1497">
        <f>SUM(AB339:AB342)</f>
        <v>30.008800000000001</v>
      </c>
      <c r="AD338" s="1243"/>
      <c r="AE338" s="1244"/>
      <c r="AF338" s="1244"/>
      <c r="AG338" s="3316" t="s">
        <v>1466</v>
      </c>
    </row>
    <row r="339" spans="1:33" ht="60" customHeight="1" x14ac:dyDescent="0.2">
      <c r="A339" s="3177"/>
      <c r="B339" s="3276"/>
      <c r="C339" s="3217"/>
      <c r="D339" s="3217"/>
      <c r="E339" s="3280"/>
      <c r="F339" s="3217"/>
      <c r="G339" s="3217"/>
      <c r="H339" s="3217"/>
      <c r="I339" s="3213"/>
      <c r="J339" s="3213"/>
      <c r="K339" s="3213"/>
      <c r="L339" s="3213"/>
      <c r="M339" s="3217"/>
      <c r="N339" s="3228"/>
      <c r="O339" s="3231"/>
      <c r="P339" s="3234"/>
      <c r="Q339" s="3234"/>
      <c r="R339" s="3234"/>
      <c r="S339" s="3234"/>
      <c r="T339" s="3208"/>
      <c r="U339" s="1319"/>
      <c r="V339" s="1246" t="s">
        <v>47</v>
      </c>
      <c r="W339" s="1622" t="s">
        <v>359</v>
      </c>
      <c r="X339" s="1247">
        <v>4</v>
      </c>
      <c r="Y339" s="1248" t="s">
        <v>264</v>
      </c>
      <c r="Z339" s="1249">
        <v>1.65</v>
      </c>
      <c r="AA339" s="1250">
        <f t="shared" ref="AA339:AA342" si="108">+X339*Z339</f>
        <v>6.6</v>
      </c>
      <c r="AB339" s="1250">
        <f t="shared" ref="AB339:AB340" si="109">+AA339*0.12+AA339</f>
        <v>7.3919999999999995</v>
      </c>
      <c r="AC339" s="1264"/>
      <c r="AD339" s="1278"/>
      <c r="AE339" s="1278" t="s">
        <v>52</v>
      </c>
      <c r="AF339" s="1278"/>
      <c r="AG339" s="3324"/>
    </row>
    <row r="340" spans="1:33" ht="60" customHeight="1" x14ac:dyDescent="0.2">
      <c r="A340" s="3178"/>
      <c r="B340" s="3276"/>
      <c r="C340" s="3217"/>
      <c r="D340" s="3217"/>
      <c r="E340" s="3280"/>
      <c r="F340" s="3217"/>
      <c r="G340" s="3217"/>
      <c r="H340" s="3217"/>
      <c r="I340" s="3213"/>
      <c r="J340" s="3213"/>
      <c r="K340" s="3213"/>
      <c r="L340" s="3213"/>
      <c r="M340" s="3217"/>
      <c r="N340" s="3228"/>
      <c r="O340" s="3231"/>
      <c r="P340" s="3234"/>
      <c r="Q340" s="3234"/>
      <c r="R340" s="3234"/>
      <c r="S340" s="3234"/>
      <c r="T340" s="3208"/>
      <c r="U340" s="1319"/>
      <c r="V340" s="1246" t="s">
        <v>47</v>
      </c>
      <c r="W340" s="1622" t="s">
        <v>364</v>
      </c>
      <c r="X340" s="1247">
        <v>3</v>
      </c>
      <c r="Y340" s="1248" t="s">
        <v>331</v>
      </c>
      <c r="Z340" s="1250">
        <v>0.21</v>
      </c>
      <c r="AA340" s="1250">
        <f t="shared" si="108"/>
        <v>0.63</v>
      </c>
      <c r="AB340" s="1250">
        <f t="shared" si="109"/>
        <v>0.7056</v>
      </c>
      <c r="AC340" s="1264"/>
      <c r="AD340" s="1278"/>
      <c r="AE340" s="1278" t="s">
        <v>52</v>
      </c>
      <c r="AF340" s="1278"/>
      <c r="AG340" s="3324"/>
    </row>
    <row r="341" spans="1:33" ht="60" customHeight="1" x14ac:dyDescent="0.2">
      <c r="A341" s="3179" t="s">
        <v>513</v>
      </c>
      <c r="B341" s="3276"/>
      <c r="C341" s="3217"/>
      <c r="D341" s="3217"/>
      <c r="E341" s="3280"/>
      <c r="F341" s="3217"/>
      <c r="G341" s="3217"/>
      <c r="H341" s="3217"/>
      <c r="I341" s="3213"/>
      <c r="J341" s="3213"/>
      <c r="K341" s="3213"/>
      <c r="L341" s="3213"/>
      <c r="M341" s="3217"/>
      <c r="N341" s="3228"/>
      <c r="O341" s="3231"/>
      <c r="P341" s="3234"/>
      <c r="Q341" s="3234"/>
      <c r="R341" s="3234"/>
      <c r="S341" s="3234"/>
      <c r="T341" s="3208"/>
      <c r="U341" s="1285"/>
      <c r="V341" s="1246" t="s">
        <v>47</v>
      </c>
      <c r="W341" s="1622" t="s">
        <v>348</v>
      </c>
      <c r="X341" s="1247">
        <v>2</v>
      </c>
      <c r="Y341" s="1248" t="s">
        <v>330</v>
      </c>
      <c r="Z341" s="1249">
        <v>3.25</v>
      </c>
      <c r="AA341" s="1250">
        <f t="shared" si="108"/>
        <v>6.5</v>
      </c>
      <c r="AB341" s="1250">
        <f>+AA341</f>
        <v>6.5</v>
      </c>
      <c r="AC341" s="1251"/>
      <c r="AD341" s="1246"/>
      <c r="AE341" s="1246" t="s">
        <v>52</v>
      </c>
      <c r="AF341" s="1246"/>
      <c r="AG341" s="3324"/>
    </row>
    <row r="342" spans="1:33" ht="60" customHeight="1" x14ac:dyDescent="0.2">
      <c r="A342" s="3180"/>
      <c r="B342" s="3317"/>
      <c r="C342" s="3218"/>
      <c r="D342" s="3218"/>
      <c r="E342" s="3320"/>
      <c r="F342" s="3218"/>
      <c r="G342" s="3218"/>
      <c r="H342" s="3218"/>
      <c r="I342" s="3214"/>
      <c r="J342" s="3214"/>
      <c r="K342" s="3214"/>
      <c r="L342" s="3214"/>
      <c r="M342" s="3218"/>
      <c r="N342" s="3229"/>
      <c r="O342" s="3232"/>
      <c r="P342" s="3235"/>
      <c r="Q342" s="3235"/>
      <c r="R342" s="3235"/>
      <c r="S342" s="3235"/>
      <c r="T342" s="3209"/>
      <c r="U342" s="1288"/>
      <c r="V342" s="1272" t="s">
        <v>47</v>
      </c>
      <c r="W342" s="1621" t="s">
        <v>1433</v>
      </c>
      <c r="X342" s="1289">
        <v>1</v>
      </c>
      <c r="Y342" s="1280" t="s">
        <v>264</v>
      </c>
      <c r="Z342" s="1275">
        <v>13.76</v>
      </c>
      <c r="AA342" s="1276">
        <f t="shared" si="108"/>
        <v>13.76</v>
      </c>
      <c r="AB342" s="1276">
        <f>+AA342*0.12+AA342</f>
        <v>15.411199999999999</v>
      </c>
      <c r="AC342" s="1290"/>
      <c r="AD342" s="1485"/>
      <c r="AE342" s="1485" t="s">
        <v>52</v>
      </c>
      <c r="AF342" s="1485"/>
      <c r="AG342" s="3352"/>
    </row>
    <row r="343" spans="1:33" ht="21" customHeight="1" x14ac:dyDescent="0.2">
      <c r="A343" s="3180"/>
      <c r="B343" s="3302" t="s">
        <v>93</v>
      </c>
      <c r="C343" s="3318" t="s">
        <v>680</v>
      </c>
      <c r="D343" s="3301" t="s">
        <v>77</v>
      </c>
      <c r="E343" s="3319" t="s">
        <v>47</v>
      </c>
      <c r="F343" s="3301" t="s">
        <v>944</v>
      </c>
      <c r="G343" s="3301" t="s">
        <v>952</v>
      </c>
      <c r="H343" s="3301" t="s">
        <v>461</v>
      </c>
      <c r="I343" s="3212">
        <v>1</v>
      </c>
      <c r="J343" s="3212">
        <v>2</v>
      </c>
      <c r="K343" s="3215">
        <v>16</v>
      </c>
      <c r="L343" s="3215">
        <v>16</v>
      </c>
      <c r="M343" s="3216" t="s">
        <v>1428</v>
      </c>
      <c r="N343" s="3219" t="s">
        <v>476</v>
      </c>
      <c r="O343" s="3327">
        <f>+AC343+AC347</f>
        <v>5.32</v>
      </c>
      <c r="P343" s="3298">
        <v>0</v>
      </c>
      <c r="Q343" s="3298">
        <v>0</v>
      </c>
      <c r="R343" s="3298">
        <v>0</v>
      </c>
      <c r="S343" s="3202">
        <f>+SUM(O343:Q346)</f>
        <v>5.32</v>
      </c>
      <c r="T343" s="3210" t="s">
        <v>1431</v>
      </c>
      <c r="U343" s="1293" t="s">
        <v>64</v>
      </c>
      <c r="V343" s="1611"/>
      <c r="W343" s="1620" t="s">
        <v>105</v>
      </c>
      <c r="X343" s="1294"/>
      <c r="Y343" s="1295"/>
      <c r="Z343" s="1296"/>
      <c r="AA343" s="1297"/>
      <c r="AB343" s="1297"/>
      <c r="AC343" s="1334">
        <f>SUM(AB343:AB346)</f>
        <v>4.5583999999999998</v>
      </c>
      <c r="AD343" s="1303"/>
      <c r="AE343" s="1284"/>
      <c r="AF343" s="1284"/>
      <c r="AG343" s="3325" t="s">
        <v>1176</v>
      </c>
    </row>
    <row r="344" spans="1:33" ht="21" customHeight="1" x14ac:dyDescent="0.2">
      <c r="A344" s="3180"/>
      <c r="B344" s="3276"/>
      <c r="C344" s="3217"/>
      <c r="D344" s="3217"/>
      <c r="E344" s="3280"/>
      <c r="F344" s="3217"/>
      <c r="G344" s="3217"/>
      <c r="H344" s="3217"/>
      <c r="I344" s="3213"/>
      <c r="J344" s="3213"/>
      <c r="K344" s="3213"/>
      <c r="L344" s="3213"/>
      <c r="M344" s="3217"/>
      <c r="N344" s="3220"/>
      <c r="O344" s="3328"/>
      <c r="P344" s="3330"/>
      <c r="Q344" s="3330"/>
      <c r="R344" s="3330"/>
      <c r="S344" s="3203"/>
      <c r="T344" s="3208"/>
      <c r="U344" s="1319"/>
      <c r="V344" s="1246" t="s">
        <v>47</v>
      </c>
      <c r="W344" s="1622" t="s">
        <v>335</v>
      </c>
      <c r="X344" s="1260">
        <v>6</v>
      </c>
      <c r="Y344" s="1261" t="s">
        <v>264</v>
      </c>
      <c r="Z344" s="1266">
        <v>0.24</v>
      </c>
      <c r="AA344" s="1250">
        <f t="shared" ref="AA344:AA346" si="110">+X344*Z344</f>
        <v>1.44</v>
      </c>
      <c r="AB344" s="1250">
        <f t="shared" ref="AB344:AB346" si="111">+AA344*0.12+AA344</f>
        <v>1.6128</v>
      </c>
      <c r="AC344" s="1251"/>
      <c r="AD344" s="1278"/>
      <c r="AE344" s="1278" t="s">
        <v>52</v>
      </c>
      <c r="AF344" s="1279"/>
      <c r="AG344" s="3324"/>
    </row>
    <row r="345" spans="1:33" ht="21" customHeight="1" x14ac:dyDescent="0.2">
      <c r="A345" s="3180"/>
      <c r="B345" s="3276"/>
      <c r="C345" s="3217"/>
      <c r="D345" s="3217"/>
      <c r="E345" s="3280"/>
      <c r="F345" s="3217"/>
      <c r="G345" s="3217"/>
      <c r="H345" s="3217"/>
      <c r="I345" s="3213"/>
      <c r="J345" s="3213"/>
      <c r="K345" s="3213"/>
      <c r="L345" s="3213"/>
      <c r="M345" s="3217"/>
      <c r="N345" s="3220"/>
      <c r="O345" s="3328"/>
      <c r="P345" s="3330"/>
      <c r="Q345" s="3330"/>
      <c r="R345" s="3330"/>
      <c r="S345" s="3203"/>
      <c r="T345" s="3208"/>
      <c r="U345" s="1285"/>
      <c r="V345" s="1246" t="s">
        <v>47</v>
      </c>
      <c r="W345" s="1623" t="s">
        <v>361</v>
      </c>
      <c r="X345" s="1247">
        <v>1</v>
      </c>
      <c r="Y345" s="1261" t="s">
        <v>264</v>
      </c>
      <c r="Z345" s="1249">
        <v>1.94</v>
      </c>
      <c r="AA345" s="1250">
        <f t="shared" si="110"/>
        <v>1.94</v>
      </c>
      <c r="AB345" s="1250">
        <f t="shared" si="111"/>
        <v>2.1728000000000001</v>
      </c>
      <c r="AC345" s="1251"/>
      <c r="AD345" s="1278"/>
      <c r="AE345" s="1278" t="s">
        <v>52</v>
      </c>
      <c r="AF345" s="1278"/>
      <c r="AG345" s="3324"/>
    </row>
    <row r="346" spans="1:33" ht="21" customHeight="1" x14ac:dyDescent="0.2">
      <c r="A346" s="3180"/>
      <c r="B346" s="3276"/>
      <c r="C346" s="3217"/>
      <c r="D346" s="3217"/>
      <c r="E346" s="3280"/>
      <c r="F346" s="3217"/>
      <c r="G346" s="3217"/>
      <c r="H346" s="3217"/>
      <c r="I346" s="3213"/>
      <c r="J346" s="3213"/>
      <c r="K346" s="3213"/>
      <c r="L346" s="3213"/>
      <c r="M346" s="3217"/>
      <c r="N346" s="3220"/>
      <c r="O346" s="3328"/>
      <c r="P346" s="3330"/>
      <c r="Q346" s="3330"/>
      <c r="R346" s="3330"/>
      <c r="S346" s="3203"/>
      <c r="T346" s="3211"/>
      <c r="U346" s="1660"/>
      <c r="V346" s="1661" t="s">
        <v>47</v>
      </c>
      <c r="W346" s="1662" t="s">
        <v>363</v>
      </c>
      <c r="X346" s="1663">
        <v>1</v>
      </c>
      <c r="Y346" s="1664" t="s">
        <v>331</v>
      </c>
      <c r="Z346" s="1665">
        <v>0.69</v>
      </c>
      <c r="AA346" s="1666">
        <f t="shared" si="110"/>
        <v>0.69</v>
      </c>
      <c r="AB346" s="1666">
        <f t="shared" si="111"/>
        <v>0.77279999999999993</v>
      </c>
      <c r="AC346" s="1667"/>
      <c r="AD346" s="1661"/>
      <c r="AE346" s="1661" t="s">
        <v>52</v>
      </c>
      <c r="AF346" s="1661"/>
      <c r="AG346" s="3324"/>
    </row>
    <row r="347" spans="1:33" ht="21" customHeight="1" x14ac:dyDescent="0.2">
      <c r="A347" s="3180"/>
      <c r="B347" s="3276"/>
      <c r="C347" s="3217"/>
      <c r="D347" s="3217"/>
      <c r="E347" s="3280"/>
      <c r="F347" s="3217"/>
      <c r="G347" s="3217"/>
      <c r="H347" s="3217"/>
      <c r="I347" s="3213"/>
      <c r="J347" s="3213"/>
      <c r="K347" s="3213"/>
      <c r="L347" s="3213"/>
      <c r="M347" s="3217"/>
      <c r="N347" s="3220"/>
      <c r="O347" s="3328"/>
      <c r="P347" s="3330"/>
      <c r="Q347" s="3330"/>
      <c r="R347" s="3330"/>
      <c r="S347" s="3203"/>
      <c r="T347" s="3207" t="s">
        <v>1432</v>
      </c>
      <c r="U347" s="1319" t="s">
        <v>64</v>
      </c>
      <c r="V347" s="1278"/>
      <c r="W347" s="1626" t="s">
        <v>105</v>
      </c>
      <c r="X347" s="1260"/>
      <c r="Y347" s="1261"/>
      <c r="Z347" s="1266"/>
      <c r="AA347" s="1263"/>
      <c r="AB347" s="1263"/>
      <c r="AC347" s="1264">
        <f>SUM(AB348:AB349)</f>
        <v>0.76160000000000005</v>
      </c>
      <c r="AD347" s="1261"/>
      <c r="AE347" s="1524"/>
      <c r="AF347" s="1524"/>
      <c r="AG347" s="3324"/>
    </row>
    <row r="348" spans="1:33" ht="21" customHeight="1" x14ac:dyDescent="0.2">
      <c r="A348" s="3180"/>
      <c r="B348" s="3276"/>
      <c r="C348" s="3217"/>
      <c r="D348" s="3217"/>
      <c r="E348" s="3280"/>
      <c r="F348" s="3217"/>
      <c r="G348" s="3217"/>
      <c r="H348" s="3217"/>
      <c r="I348" s="3213"/>
      <c r="J348" s="3213"/>
      <c r="K348" s="3213"/>
      <c r="L348" s="3213"/>
      <c r="M348" s="3217"/>
      <c r="N348" s="3220"/>
      <c r="O348" s="3328"/>
      <c r="P348" s="3330"/>
      <c r="Q348" s="3330"/>
      <c r="R348" s="3330"/>
      <c r="S348" s="3203"/>
      <c r="T348" s="3208"/>
      <c r="U348" s="1285"/>
      <c r="V348" s="1278" t="s">
        <v>47</v>
      </c>
      <c r="W348" s="1622" t="s">
        <v>387</v>
      </c>
      <c r="X348" s="1484">
        <v>4</v>
      </c>
      <c r="Y348" s="1248" t="s">
        <v>264</v>
      </c>
      <c r="Z348" s="1249">
        <v>7.0000000000000007E-2</v>
      </c>
      <c r="AA348" s="1299">
        <f t="shared" ref="AA348:AA349" si="112">+X348*Z348</f>
        <v>0.28000000000000003</v>
      </c>
      <c r="AB348" s="1250">
        <f t="shared" ref="AB348:AB349" si="113">+AA348*0.12+AA348</f>
        <v>0.31360000000000005</v>
      </c>
      <c r="AC348" s="1251"/>
      <c r="AD348" s="1278"/>
      <c r="AE348" s="1278" t="s">
        <v>52</v>
      </c>
      <c r="AF348" s="1278"/>
      <c r="AG348" s="3324"/>
    </row>
    <row r="349" spans="1:33" ht="21" customHeight="1" x14ac:dyDescent="0.2">
      <c r="A349" s="3180"/>
      <c r="B349" s="3317"/>
      <c r="C349" s="3218"/>
      <c r="D349" s="3218"/>
      <c r="E349" s="3320"/>
      <c r="F349" s="3218"/>
      <c r="G349" s="3218"/>
      <c r="H349" s="3218"/>
      <c r="I349" s="3214"/>
      <c r="J349" s="3214"/>
      <c r="K349" s="3214"/>
      <c r="L349" s="3214"/>
      <c r="M349" s="3218"/>
      <c r="N349" s="3221"/>
      <c r="O349" s="3329"/>
      <c r="P349" s="3331"/>
      <c r="Q349" s="3331"/>
      <c r="R349" s="3331"/>
      <c r="S349" s="3204"/>
      <c r="T349" s="3209"/>
      <c r="U349" s="1285"/>
      <c r="V349" s="1272" t="s">
        <v>47</v>
      </c>
      <c r="W349" s="1621" t="s">
        <v>388</v>
      </c>
      <c r="X349" s="1486">
        <v>4</v>
      </c>
      <c r="Y349" s="1280" t="s">
        <v>264</v>
      </c>
      <c r="Z349" s="1275">
        <v>0.1</v>
      </c>
      <c r="AA349" s="1276">
        <f t="shared" si="112"/>
        <v>0.4</v>
      </c>
      <c r="AB349" s="1276">
        <f t="shared" si="113"/>
        <v>0.44800000000000001</v>
      </c>
      <c r="AC349" s="1251"/>
      <c r="AD349" s="1278"/>
      <c r="AE349" s="1278" t="s">
        <v>52</v>
      </c>
      <c r="AF349" s="1278"/>
      <c r="AG349" s="3326"/>
    </row>
    <row r="350" spans="1:33" ht="18" customHeight="1" x14ac:dyDescent="0.2">
      <c r="A350" s="3180"/>
      <c r="B350" s="3302" t="s">
        <v>44</v>
      </c>
      <c r="C350" s="3303" t="s">
        <v>329</v>
      </c>
      <c r="D350" s="3304" t="s">
        <v>262</v>
      </c>
      <c r="E350" s="3305" t="s">
        <v>47</v>
      </c>
      <c r="F350" s="3304" t="s">
        <v>463</v>
      </c>
      <c r="G350" s="3304" t="s">
        <v>96</v>
      </c>
      <c r="H350" s="3304" t="s">
        <v>417</v>
      </c>
      <c r="I350" s="3212">
        <v>1</v>
      </c>
      <c r="J350" s="3212">
        <v>1</v>
      </c>
      <c r="K350" s="3215">
        <v>2</v>
      </c>
      <c r="L350" s="3215">
        <v>2</v>
      </c>
      <c r="M350" s="3216" t="s">
        <v>1422</v>
      </c>
      <c r="N350" s="3301" t="s">
        <v>366</v>
      </c>
      <c r="O350" s="3273">
        <f>SUM(AC350)</f>
        <v>18.311999999999998</v>
      </c>
      <c r="P350" s="3260">
        <v>0</v>
      </c>
      <c r="Q350" s="3260">
        <v>0</v>
      </c>
      <c r="R350" s="3260">
        <v>0</v>
      </c>
      <c r="S350" s="3202">
        <f>+SUM(O350:Q354)</f>
        <v>18.311999999999998</v>
      </c>
      <c r="T350" s="3210" t="s">
        <v>1431</v>
      </c>
      <c r="U350" s="1293" t="s">
        <v>64</v>
      </c>
      <c r="V350" s="1335"/>
      <c r="W350" s="1620" t="s">
        <v>105</v>
      </c>
      <c r="X350" s="1294"/>
      <c r="Y350" s="1295"/>
      <c r="Z350" s="1296"/>
      <c r="AA350" s="1297"/>
      <c r="AB350" s="1297"/>
      <c r="AC350" s="1334">
        <f>SUM(AB351:AB354)</f>
        <v>18.311999999999998</v>
      </c>
      <c r="AD350" s="1303"/>
      <c r="AE350" s="1284"/>
      <c r="AF350" s="1284"/>
      <c r="AG350" s="3324"/>
    </row>
    <row r="351" spans="1:33" ht="18" customHeight="1" x14ac:dyDescent="0.2">
      <c r="A351" s="3180"/>
      <c r="B351" s="3276"/>
      <c r="C351" s="3217"/>
      <c r="D351" s="3217"/>
      <c r="E351" s="3280"/>
      <c r="F351" s="3217"/>
      <c r="G351" s="3217"/>
      <c r="H351" s="3217"/>
      <c r="I351" s="3213"/>
      <c r="J351" s="3213"/>
      <c r="K351" s="3213"/>
      <c r="L351" s="3213"/>
      <c r="M351" s="3217"/>
      <c r="N351" s="3217"/>
      <c r="O351" s="3231"/>
      <c r="P351" s="3234"/>
      <c r="Q351" s="3234"/>
      <c r="R351" s="3234"/>
      <c r="S351" s="3234"/>
      <c r="T351" s="3208"/>
      <c r="U351" s="1319"/>
      <c r="V351" s="1246" t="s">
        <v>47</v>
      </c>
      <c r="W351" s="1622" t="s">
        <v>358</v>
      </c>
      <c r="X351" s="1247">
        <v>1</v>
      </c>
      <c r="Y351" s="1248" t="s">
        <v>331</v>
      </c>
      <c r="Z351" s="1249">
        <v>1.8</v>
      </c>
      <c r="AA351" s="1299">
        <f t="shared" ref="AA351:AA354" si="114">+X351*Z351</f>
        <v>1.8</v>
      </c>
      <c r="AB351" s="1263">
        <f t="shared" ref="AB351:AB354" si="115">+AA351*0.12+AA351</f>
        <v>2.016</v>
      </c>
      <c r="AC351" s="1251"/>
      <c r="AD351" s="1278"/>
      <c r="AE351" s="1278" t="s">
        <v>52</v>
      </c>
      <c r="AF351" s="1278"/>
      <c r="AG351" s="3266"/>
    </row>
    <row r="352" spans="1:33" ht="18" customHeight="1" x14ac:dyDescent="0.2">
      <c r="A352" s="3180"/>
      <c r="B352" s="3276"/>
      <c r="C352" s="3217"/>
      <c r="D352" s="3217"/>
      <c r="E352" s="3280"/>
      <c r="F352" s="3217"/>
      <c r="G352" s="3217"/>
      <c r="H352" s="3217"/>
      <c r="I352" s="3213"/>
      <c r="J352" s="3213"/>
      <c r="K352" s="3213"/>
      <c r="L352" s="3213"/>
      <c r="M352" s="3217"/>
      <c r="N352" s="3217"/>
      <c r="O352" s="3231"/>
      <c r="P352" s="3234"/>
      <c r="Q352" s="3234"/>
      <c r="R352" s="3234"/>
      <c r="S352" s="3234"/>
      <c r="T352" s="3208"/>
      <c r="U352" s="1319"/>
      <c r="V352" s="1246" t="s">
        <v>47</v>
      </c>
      <c r="W352" s="1622" t="s">
        <v>148</v>
      </c>
      <c r="X352" s="1247">
        <v>3</v>
      </c>
      <c r="Y352" s="1248" t="s">
        <v>264</v>
      </c>
      <c r="Z352" s="1249">
        <v>0.65</v>
      </c>
      <c r="AA352" s="1299">
        <f t="shared" si="114"/>
        <v>1.9500000000000002</v>
      </c>
      <c r="AB352" s="1250">
        <f t="shared" si="115"/>
        <v>2.1840000000000002</v>
      </c>
      <c r="AC352" s="1251"/>
      <c r="AD352" s="1278"/>
      <c r="AE352" s="1278" t="s">
        <v>52</v>
      </c>
      <c r="AF352" s="1278"/>
      <c r="AG352" s="3266"/>
    </row>
    <row r="353" spans="1:33" ht="33.950000000000003" customHeight="1" x14ac:dyDescent="0.2">
      <c r="A353" s="3180"/>
      <c r="B353" s="3276"/>
      <c r="C353" s="3217"/>
      <c r="D353" s="3217"/>
      <c r="E353" s="3280"/>
      <c r="F353" s="3217"/>
      <c r="G353" s="3217"/>
      <c r="H353" s="3217"/>
      <c r="I353" s="3213"/>
      <c r="J353" s="3213"/>
      <c r="K353" s="3213"/>
      <c r="L353" s="3213"/>
      <c r="M353" s="3217"/>
      <c r="N353" s="3217"/>
      <c r="O353" s="3231"/>
      <c r="P353" s="3234"/>
      <c r="Q353" s="3234"/>
      <c r="R353" s="3234"/>
      <c r="S353" s="3234"/>
      <c r="T353" s="3208"/>
      <c r="U353" s="1319"/>
      <c r="V353" s="1246" t="s">
        <v>47</v>
      </c>
      <c r="W353" s="1622" t="s">
        <v>379</v>
      </c>
      <c r="X353" s="1247">
        <v>2</v>
      </c>
      <c r="Y353" s="1248" t="s">
        <v>331</v>
      </c>
      <c r="Z353" s="1263">
        <v>5.4</v>
      </c>
      <c r="AA353" s="1299">
        <f t="shared" si="114"/>
        <v>10.8</v>
      </c>
      <c r="AB353" s="1250">
        <f t="shared" si="115"/>
        <v>12.096</v>
      </c>
      <c r="AC353" s="1251"/>
      <c r="AD353" s="1525"/>
      <c r="AE353" s="1525" t="s">
        <v>52</v>
      </c>
      <c r="AF353" s="1525"/>
      <c r="AG353" s="3266"/>
    </row>
    <row r="354" spans="1:33" ht="18" customHeight="1" thickBot="1" x14ac:dyDescent="0.25">
      <c r="A354" s="3180"/>
      <c r="B354" s="3277"/>
      <c r="C354" s="3272"/>
      <c r="D354" s="3272"/>
      <c r="E354" s="3281"/>
      <c r="F354" s="3272"/>
      <c r="G354" s="3272"/>
      <c r="H354" s="3272"/>
      <c r="I354" s="3269"/>
      <c r="J354" s="3269"/>
      <c r="K354" s="3269"/>
      <c r="L354" s="3269"/>
      <c r="M354" s="3272"/>
      <c r="N354" s="3272"/>
      <c r="O354" s="3274"/>
      <c r="P354" s="3261"/>
      <c r="Q354" s="3261"/>
      <c r="R354" s="3261"/>
      <c r="S354" s="3261"/>
      <c r="T354" s="3323"/>
      <c r="U354" s="1500"/>
      <c r="V354" s="1501" t="s">
        <v>47</v>
      </c>
      <c r="W354" s="1624" t="s">
        <v>332</v>
      </c>
      <c r="X354" s="1502">
        <v>2</v>
      </c>
      <c r="Y354" s="1503" t="s">
        <v>264</v>
      </c>
      <c r="Z354" s="1504">
        <v>0.9</v>
      </c>
      <c r="AA354" s="1505">
        <f t="shared" si="114"/>
        <v>1.8</v>
      </c>
      <c r="AB354" s="1505">
        <f t="shared" si="115"/>
        <v>2.016</v>
      </c>
      <c r="AC354" s="1506"/>
      <c r="AD354" s="1278"/>
      <c r="AE354" s="1278" t="s">
        <v>52</v>
      </c>
      <c r="AF354" s="1278"/>
      <c r="AG354" s="3267"/>
    </row>
    <row r="355" spans="1:33" ht="22.5" customHeight="1" thickBot="1" x14ac:dyDescent="0.25">
      <c r="A355" s="3181"/>
      <c r="B355" s="3308" t="s">
        <v>137</v>
      </c>
      <c r="C355" s="3226"/>
      <c r="D355" s="3226"/>
      <c r="E355" s="3226"/>
      <c r="F355" s="3226"/>
      <c r="G355" s="3226"/>
      <c r="H355" s="3226"/>
      <c r="I355" s="3226"/>
      <c r="J355" s="3226"/>
      <c r="K355" s="3226"/>
      <c r="L355" s="3226"/>
      <c r="M355" s="3226"/>
      <c r="N355" s="1594" t="s">
        <v>138</v>
      </c>
      <c r="O355" s="1681">
        <f t="shared" ref="O355:S355" si="116">SUM(O338:O354)</f>
        <v>53.640799999999999</v>
      </c>
      <c r="P355" s="1682">
        <f t="shared" si="116"/>
        <v>0</v>
      </c>
      <c r="Q355" s="1682">
        <f t="shared" si="116"/>
        <v>0</v>
      </c>
      <c r="R355" s="1682">
        <f t="shared" si="116"/>
        <v>0</v>
      </c>
      <c r="S355" s="1682">
        <f t="shared" si="116"/>
        <v>53.640799999999999</v>
      </c>
      <c r="T355" s="1609"/>
      <c r="U355" s="3251" t="s">
        <v>139</v>
      </c>
      <c r="V355" s="3224"/>
      <c r="W355" s="3224"/>
      <c r="X355" s="3224"/>
      <c r="Y355" s="3224"/>
      <c r="Z355" s="3224"/>
      <c r="AA355" s="3224"/>
      <c r="AB355" s="1589" t="s">
        <v>138</v>
      </c>
      <c r="AC355" s="1677">
        <f>SUM(AC338:AC354)</f>
        <v>53.640799999999999</v>
      </c>
      <c r="AD355" s="3309"/>
      <c r="AE355" s="3310"/>
      <c r="AF355" s="3310"/>
      <c r="AG355" s="3311"/>
    </row>
    <row r="356" spans="1:33" ht="129.75" customHeight="1" x14ac:dyDescent="0.2">
      <c r="A356" s="1675" t="s">
        <v>516</v>
      </c>
      <c r="B356" s="3312" t="s">
        <v>44</v>
      </c>
      <c r="C356" s="3313" t="s">
        <v>45</v>
      </c>
      <c r="D356" s="3237" t="s">
        <v>262</v>
      </c>
      <c r="E356" s="3314" t="s">
        <v>47</v>
      </c>
      <c r="F356" s="3237" t="s">
        <v>455</v>
      </c>
      <c r="G356" s="3237" t="s">
        <v>456</v>
      </c>
      <c r="H356" s="3237" t="s">
        <v>457</v>
      </c>
      <c r="I356" s="3238">
        <v>6</v>
      </c>
      <c r="J356" s="3238">
        <v>6</v>
      </c>
      <c r="K356" s="3321">
        <v>24</v>
      </c>
      <c r="L356" s="3321">
        <v>24</v>
      </c>
      <c r="M356" s="3322" t="s">
        <v>517</v>
      </c>
      <c r="N356" s="3227" t="s">
        <v>459</v>
      </c>
      <c r="O356" s="3230">
        <f>AC356</f>
        <v>15.411199999999999</v>
      </c>
      <c r="P356" s="3315">
        <v>0</v>
      </c>
      <c r="Q356" s="3315">
        <v>0</v>
      </c>
      <c r="R356" s="3315">
        <v>0</v>
      </c>
      <c r="S356" s="3236">
        <f>+SUM(O356:Q357)</f>
        <v>15.411199999999999</v>
      </c>
      <c r="T356" s="3227" t="s">
        <v>518</v>
      </c>
      <c r="U356" s="1293" t="s">
        <v>64</v>
      </c>
      <c r="V356" s="1278"/>
      <c r="W356" s="1620" t="s">
        <v>105</v>
      </c>
      <c r="X356" s="1294"/>
      <c r="Y356" s="1295"/>
      <c r="Z356" s="1296"/>
      <c r="AA356" s="1297"/>
      <c r="AB356" s="1297"/>
      <c r="AC356" s="1334">
        <f>AB357</f>
        <v>15.411199999999999</v>
      </c>
      <c r="AD356" s="1243"/>
      <c r="AE356" s="1244"/>
      <c r="AF356" s="1244"/>
      <c r="AG356" s="3316" t="s">
        <v>1467</v>
      </c>
    </row>
    <row r="357" spans="1:33" ht="129.75" customHeight="1" x14ac:dyDescent="0.2">
      <c r="A357" s="3179" t="s">
        <v>516</v>
      </c>
      <c r="B357" s="3295"/>
      <c r="C357" s="3217"/>
      <c r="D357" s="3217"/>
      <c r="E357" s="3280"/>
      <c r="F357" s="3288"/>
      <c r="G357" s="3288"/>
      <c r="H357" s="3288"/>
      <c r="I357" s="3292"/>
      <c r="J357" s="3292"/>
      <c r="K357" s="3292"/>
      <c r="L357" s="3292"/>
      <c r="M357" s="3288"/>
      <c r="N357" s="3285"/>
      <c r="O357" s="3289"/>
      <c r="P357" s="3283"/>
      <c r="Q357" s="3283"/>
      <c r="R357" s="3234"/>
      <c r="S357" s="3283"/>
      <c r="T357" s="3285"/>
      <c r="U357" s="1288"/>
      <c r="V357" s="1272" t="s">
        <v>47</v>
      </c>
      <c r="W357" s="1621" t="s">
        <v>1433</v>
      </c>
      <c r="X357" s="1289">
        <v>1</v>
      </c>
      <c r="Y357" s="1280" t="s">
        <v>264</v>
      </c>
      <c r="Z357" s="1275">
        <v>13.76</v>
      </c>
      <c r="AA357" s="1276">
        <f>+X357*Z357</f>
        <v>13.76</v>
      </c>
      <c r="AB357" s="1276">
        <f>+AA357*0.12+AA357</f>
        <v>15.411199999999999</v>
      </c>
      <c r="AC357" s="1290"/>
      <c r="AD357" s="1265"/>
      <c r="AE357" s="1301" t="s">
        <v>52</v>
      </c>
      <c r="AF357" s="1301"/>
      <c r="AG357" s="3266"/>
    </row>
    <row r="358" spans="1:33" ht="47.25" customHeight="1" x14ac:dyDescent="0.2">
      <c r="A358" s="3180"/>
      <c r="B358" s="3302" t="s">
        <v>93</v>
      </c>
      <c r="C358" s="3303" t="s">
        <v>680</v>
      </c>
      <c r="D358" s="3304" t="s">
        <v>77</v>
      </c>
      <c r="E358" s="3305" t="s">
        <v>47</v>
      </c>
      <c r="F358" s="3304" t="s">
        <v>944</v>
      </c>
      <c r="G358" s="3304" t="s">
        <v>953</v>
      </c>
      <c r="H358" s="3304" t="s">
        <v>461</v>
      </c>
      <c r="I358" s="3212">
        <v>1</v>
      </c>
      <c r="J358" s="3212">
        <v>1</v>
      </c>
      <c r="K358" s="3215">
        <v>16</v>
      </c>
      <c r="L358" s="3215">
        <v>16</v>
      </c>
      <c r="M358" s="3301" t="s">
        <v>515</v>
      </c>
      <c r="N358" s="3301" t="s">
        <v>476</v>
      </c>
      <c r="O358" s="3273">
        <f>+AC358</f>
        <v>0.76160000000000005</v>
      </c>
      <c r="P358" s="3298">
        <v>0</v>
      </c>
      <c r="Q358" s="3298">
        <v>0</v>
      </c>
      <c r="R358" s="3298">
        <v>0</v>
      </c>
      <c r="S358" s="3202">
        <f>+SUM(O358:Q360)</f>
        <v>0.76160000000000005</v>
      </c>
      <c r="T358" s="3299" t="s">
        <v>518</v>
      </c>
      <c r="U358" s="1293" t="s">
        <v>64</v>
      </c>
      <c r="V358" s="1335"/>
      <c r="W358" s="1620" t="s">
        <v>105</v>
      </c>
      <c r="X358" s="1294"/>
      <c r="Y358" s="1295"/>
      <c r="Z358" s="1296"/>
      <c r="AA358" s="1297"/>
      <c r="AB358" s="1297"/>
      <c r="AC358" s="1264">
        <f>SUM(AB359:AB360)</f>
        <v>0.76160000000000005</v>
      </c>
      <c r="AD358" s="1303"/>
      <c r="AE358" s="1284"/>
      <c r="AF358" s="1284"/>
      <c r="AG358" s="3300" t="s">
        <v>1384</v>
      </c>
    </row>
    <row r="359" spans="1:33" ht="47.25" customHeight="1" x14ac:dyDescent="0.2">
      <c r="A359" s="3180"/>
      <c r="B359" s="3276"/>
      <c r="C359" s="3217"/>
      <c r="D359" s="3217"/>
      <c r="E359" s="3280"/>
      <c r="F359" s="3217"/>
      <c r="G359" s="3217"/>
      <c r="H359" s="3217"/>
      <c r="I359" s="3213"/>
      <c r="J359" s="3213"/>
      <c r="K359" s="3213"/>
      <c r="L359" s="3213"/>
      <c r="M359" s="3217"/>
      <c r="N359" s="3217"/>
      <c r="O359" s="3231"/>
      <c r="P359" s="3234"/>
      <c r="Q359" s="3234"/>
      <c r="R359" s="3234"/>
      <c r="S359" s="3234"/>
      <c r="T359" s="3228"/>
      <c r="U359" s="1285"/>
      <c r="V359" s="1278" t="s">
        <v>47</v>
      </c>
      <c r="W359" s="1622" t="s">
        <v>387</v>
      </c>
      <c r="X359" s="1484">
        <v>4</v>
      </c>
      <c r="Y359" s="1248" t="s">
        <v>264</v>
      </c>
      <c r="Z359" s="1249">
        <v>7.0000000000000007E-2</v>
      </c>
      <c r="AA359" s="1299">
        <f t="shared" ref="AA359:AA360" si="117">+X359*Z359</f>
        <v>0.28000000000000003</v>
      </c>
      <c r="AB359" s="1250">
        <f t="shared" ref="AB359:AB360" si="118">+AA359*0.12+AA359</f>
        <v>0.31360000000000005</v>
      </c>
      <c r="AC359" s="1251"/>
      <c r="AD359" s="1252"/>
      <c r="AE359" s="1267" t="s">
        <v>52</v>
      </c>
      <c r="AF359" s="1267"/>
      <c r="AG359" s="3266"/>
    </row>
    <row r="360" spans="1:33" ht="47.25" customHeight="1" x14ac:dyDescent="0.2">
      <c r="A360" s="3180"/>
      <c r="B360" s="3276"/>
      <c r="C360" s="3217"/>
      <c r="D360" s="3217"/>
      <c r="E360" s="3280"/>
      <c r="F360" s="3217"/>
      <c r="G360" s="3217"/>
      <c r="H360" s="3217"/>
      <c r="I360" s="3213"/>
      <c r="J360" s="3213"/>
      <c r="K360" s="3213"/>
      <c r="L360" s="3213"/>
      <c r="M360" s="3218"/>
      <c r="N360" s="3217"/>
      <c r="O360" s="3231"/>
      <c r="P360" s="3234"/>
      <c r="Q360" s="3234"/>
      <c r="R360" s="3234"/>
      <c r="S360" s="3234"/>
      <c r="T360" s="3228"/>
      <c r="U360" s="1285"/>
      <c r="V360" s="1272" t="s">
        <v>47</v>
      </c>
      <c r="W360" s="1621" t="s">
        <v>388</v>
      </c>
      <c r="X360" s="1486">
        <v>4</v>
      </c>
      <c r="Y360" s="1280" t="s">
        <v>264</v>
      </c>
      <c r="Z360" s="1275">
        <v>0.1</v>
      </c>
      <c r="AA360" s="1276">
        <f t="shared" si="117"/>
        <v>0.4</v>
      </c>
      <c r="AB360" s="1276">
        <f t="shared" si="118"/>
        <v>0.44800000000000001</v>
      </c>
      <c r="AC360" s="1300"/>
      <c r="AD360" s="1252"/>
      <c r="AE360" s="1267" t="s">
        <v>52</v>
      </c>
      <c r="AF360" s="1267"/>
      <c r="AG360" s="3266"/>
    </row>
    <row r="361" spans="1:33" ht="18.95" customHeight="1" x14ac:dyDescent="0.2">
      <c r="A361" s="3180"/>
      <c r="B361" s="3302" t="s">
        <v>75</v>
      </c>
      <c r="C361" s="3303" t="s">
        <v>76</v>
      </c>
      <c r="D361" s="3304" t="s">
        <v>153</v>
      </c>
      <c r="E361" s="3305" t="s">
        <v>47</v>
      </c>
      <c r="F361" s="3304" t="s">
        <v>519</v>
      </c>
      <c r="G361" s="3304" t="s">
        <v>155</v>
      </c>
      <c r="H361" s="3304" t="s">
        <v>520</v>
      </c>
      <c r="I361" s="3212">
        <v>3</v>
      </c>
      <c r="J361" s="3212">
        <v>3</v>
      </c>
      <c r="K361" s="3215">
        <v>16</v>
      </c>
      <c r="L361" s="3215">
        <v>16</v>
      </c>
      <c r="M361" s="3306" t="s">
        <v>1178</v>
      </c>
      <c r="N361" s="3299" t="s">
        <v>521</v>
      </c>
      <c r="O361" s="3273">
        <f>+AC361</f>
        <v>19.155999999999999</v>
      </c>
      <c r="P361" s="3298">
        <v>0</v>
      </c>
      <c r="Q361" s="3298">
        <v>0</v>
      </c>
      <c r="R361" s="3298">
        <v>0</v>
      </c>
      <c r="S361" s="3202">
        <f>+SUM(O361:Q367)</f>
        <v>19.155999999999999</v>
      </c>
      <c r="T361" s="3299" t="s">
        <v>518</v>
      </c>
      <c r="U361" s="1293" t="s">
        <v>64</v>
      </c>
      <c r="V361" s="1335"/>
      <c r="W361" s="1620" t="s">
        <v>105</v>
      </c>
      <c r="X361" s="1294"/>
      <c r="Y361" s="1295"/>
      <c r="Z361" s="1296"/>
      <c r="AA361" s="1297"/>
      <c r="AB361" s="1297"/>
      <c r="AC361" s="1264">
        <f>SUM(AB362:AB367)</f>
        <v>19.155999999999999</v>
      </c>
      <c r="AD361" s="1303"/>
      <c r="AE361" s="1284"/>
      <c r="AF361" s="1284"/>
      <c r="AG361" s="3300" t="s">
        <v>1176</v>
      </c>
    </row>
    <row r="362" spans="1:33" ht="18.95" customHeight="1" x14ac:dyDescent="0.2">
      <c r="A362" s="3180"/>
      <c r="B362" s="3276"/>
      <c r="C362" s="3217"/>
      <c r="D362" s="3217"/>
      <c r="E362" s="3280"/>
      <c r="F362" s="3217"/>
      <c r="G362" s="3217"/>
      <c r="H362" s="3217"/>
      <c r="I362" s="3213"/>
      <c r="J362" s="3213"/>
      <c r="K362" s="3213"/>
      <c r="L362" s="3213"/>
      <c r="M362" s="3217"/>
      <c r="N362" s="3228"/>
      <c r="O362" s="3231"/>
      <c r="P362" s="3234"/>
      <c r="Q362" s="3234"/>
      <c r="R362" s="3234"/>
      <c r="S362" s="3234"/>
      <c r="T362" s="3228"/>
      <c r="U362" s="1285"/>
      <c r="V362" s="1246" t="s">
        <v>47</v>
      </c>
      <c r="W362" s="1622" t="s">
        <v>359</v>
      </c>
      <c r="X362" s="1247">
        <v>4</v>
      </c>
      <c r="Y362" s="1248" t="s">
        <v>264</v>
      </c>
      <c r="Z362" s="1249">
        <v>1.65</v>
      </c>
      <c r="AA362" s="1250">
        <f t="shared" ref="AA362:AA367" si="119">+X362*Z362</f>
        <v>6.6</v>
      </c>
      <c r="AB362" s="1250">
        <f t="shared" ref="AB362:AB363" si="120">+AA362*0.12+AA362</f>
        <v>7.3919999999999995</v>
      </c>
      <c r="AC362" s="1251"/>
      <c r="AD362" s="1252"/>
      <c r="AE362" s="1267" t="s">
        <v>52</v>
      </c>
      <c r="AF362" s="1279"/>
      <c r="AG362" s="3266"/>
    </row>
    <row r="363" spans="1:33" ht="18.95" customHeight="1" x14ac:dyDescent="0.2">
      <c r="A363" s="3180"/>
      <c r="B363" s="3276"/>
      <c r="C363" s="3217"/>
      <c r="D363" s="3217"/>
      <c r="E363" s="3280"/>
      <c r="F363" s="3217"/>
      <c r="G363" s="3217"/>
      <c r="H363" s="3217"/>
      <c r="I363" s="3213"/>
      <c r="J363" s="3213"/>
      <c r="K363" s="3213"/>
      <c r="L363" s="3213"/>
      <c r="M363" s="3217"/>
      <c r="N363" s="3228"/>
      <c r="O363" s="3231"/>
      <c r="P363" s="3234"/>
      <c r="Q363" s="3234"/>
      <c r="R363" s="3234"/>
      <c r="S363" s="3234"/>
      <c r="T363" s="3228"/>
      <c r="U363" s="1285"/>
      <c r="V363" s="1246" t="s">
        <v>47</v>
      </c>
      <c r="W363" s="1622" t="s">
        <v>364</v>
      </c>
      <c r="X363" s="1247">
        <v>3</v>
      </c>
      <c r="Y363" s="1248" t="s">
        <v>331</v>
      </c>
      <c r="Z363" s="1250">
        <v>0.21</v>
      </c>
      <c r="AA363" s="1250">
        <f t="shared" si="119"/>
        <v>0.63</v>
      </c>
      <c r="AB363" s="1250">
        <f t="shared" si="120"/>
        <v>0.7056</v>
      </c>
      <c r="AC363" s="1251"/>
      <c r="AD363" s="1265"/>
      <c r="AE363" s="1279" t="s">
        <v>52</v>
      </c>
      <c r="AF363" s="1279"/>
      <c r="AG363" s="3266"/>
    </row>
    <row r="364" spans="1:33" ht="18.95" customHeight="1" x14ac:dyDescent="0.2">
      <c r="A364" s="3180"/>
      <c r="B364" s="3276"/>
      <c r="C364" s="3217"/>
      <c r="D364" s="3217"/>
      <c r="E364" s="3280"/>
      <c r="F364" s="3217"/>
      <c r="G364" s="3217"/>
      <c r="H364" s="3217"/>
      <c r="I364" s="3213"/>
      <c r="J364" s="3213"/>
      <c r="K364" s="3213"/>
      <c r="L364" s="3213"/>
      <c r="M364" s="3217"/>
      <c r="N364" s="3228"/>
      <c r="O364" s="3231"/>
      <c r="P364" s="3234"/>
      <c r="Q364" s="3234"/>
      <c r="R364" s="3234"/>
      <c r="S364" s="3234"/>
      <c r="T364" s="3228"/>
      <c r="U364" s="1285"/>
      <c r="V364" s="1246" t="s">
        <v>47</v>
      </c>
      <c r="W364" s="1622" t="s">
        <v>348</v>
      </c>
      <c r="X364" s="1247">
        <v>2</v>
      </c>
      <c r="Y364" s="1248" t="s">
        <v>330</v>
      </c>
      <c r="Z364" s="1249">
        <v>3.25</v>
      </c>
      <c r="AA364" s="1250">
        <f t="shared" si="119"/>
        <v>6.5</v>
      </c>
      <c r="AB364" s="1250">
        <f>+AA364</f>
        <v>6.5</v>
      </c>
      <c r="AC364" s="1251"/>
      <c r="AD364" s="1265"/>
      <c r="AE364" s="1279" t="s">
        <v>52</v>
      </c>
      <c r="AF364" s="1279"/>
      <c r="AG364" s="3266"/>
    </row>
    <row r="365" spans="1:33" ht="18.95" customHeight="1" x14ac:dyDescent="0.2">
      <c r="A365" s="3180"/>
      <c r="B365" s="3276"/>
      <c r="C365" s="3217"/>
      <c r="D365" s="3217"/>
      <c r="E365" s="3280"/>
      <c r="F365" s="3217"/>
      <c r="G365" s="3217"/>
      <c r="H365" s="3217"/>
      <c r="I365" s="3213"/>
      <c r="J365" s="3213"/>
      <c r="K365" s="3213"/>
      <c r="L365" s="3213"/>
      <c r="M365" s="3217"/>
      <c r="N365" s="3228"/>
      <c r="O365" s="3231"/>
      <c r="P365" s="3234"/>
      <c r="Q365" s="3234"/>
      <c r="R365" s="3234"/>
      <c r="S365" s="3234"/>
      <c r="T365" s="3228"/>
      <c r="U365" s="1285"/>
      <c r="V365" s="1246" t="s">
        <v>47</v>
      </c>
      <c r="W365" s="1622" t="s">
        <v>335</v>
      </c>
      <c r="X365" s="1260">
        <v>6</v>
      </c>
      <c r="Y365" s="1261" t="s">
        <v>264</v>
      </c>
      <c r="Z365" s="1266">
        <v>0.24</v>
      </c>
      <c r="AA365" s="1250">
        <f t="shared" si="119"/>
        <v>1.44</v>
      </c>
      <c r="AB365" s="1250">
        <f t="shared" ref="AB365:AB367" si="121">+AA365*0.12+AA365</f>
        <v>1.6128</v>
      </c>
      <c r="AC365" s="1251"/>
      <c r="AD365" s="1265"/>
      <c r="AE365" s="1279" t="s">
        <v>52</v>
      </c>
      <c r="AF365" s="1267"/>
      <c r="AG365" s="3266"/>
    </row>
    <row r="366" spans="1:33" ht="18.95" customHeight="1" x14ac:dyDescent="0.2">
      <c r="A366" s="3180"/>
      <c r="B366" s="3276"/>
      <c r="C366" s="3217"/>
      <c r="D366" s="3217"/>
      <c r="E366" s="3280"/>
      <c r="F366" s="3217"/>
      <c r="G366" s="3217"/>
      <c r="H366" s="3217"/>
      <c r="I366" s="3213"/>
      <c r="J366" s="3213"/>
      <c r="K366" s="3213"/>
      <c r="L366" s="3213"/>
      <c r="M366" s="3217"/>
      <c r="N366" s="3228"/>
      <c r="O366" s="3231"/>
      <c r="P366" s="3234"/>
      <c r="Q366" s="3234"/>
      <c r="R366" s="3234"/>
      <c r="S366" s="3234"/>
      <c r="T366" s="3228"/>
      <c r="U366" s="1285"/>
      <c r="V366" s="1246" t="s">
        <v>47</v>
      </c>
      <c r="W366" s="1623" t="s">
        <v>361</v>
      </c>
      <c r="X366" s="1247">
        <v>1</v>
      </c>
      <c r="Y366" s="1261" t="s">
        <v>264</v>
      </c>
      <c r="Z366" s="1249">
        <v>1.94</v>
      </c>
      <c r="AA366" s="1250">
        <f t="shared" si="119"/>
        <v>1.94</v>
      </c>
      <c r="AB366" s="1250">
        <f t="shared" si="121"/>
        <v>2.1728000000000001</v>
      </c>
      <c r="AC366" s="1251"/>
      <c r="AD366" s="1265"/>
      <c r="AE366" s="1279" t="s">
        <v>52</v>
      </c>
      <c r="AF366" s="1267"/>
      <c r="AG366" s="3266"/>
    </row>
    <row r="367" spans="1:33" ht="18.95" customHeight="1" x14ac:dyDescent="0.2">
      <c r="A367" s="3180"/>
      <c r="B367" s="3276"/>
      <c r="C367" s="3217"/>
      <c r="D367" s="3217"/>
      <c r="E367" s="3280"/>
      <c r="F367" s="3217"/>
      <c r="G367" s="3217"/>
      <c r="H367" s="3217"/>
      <c r="I367" s="3213"/>
      <c r="J367" s="3213"/>
      <c r="K367" s="3213"/>
      <c r="L367" s="3213"/>
      <c r="M367" s="3288"/>
      <c r="N367" s="3228"/>
      <c r="O367" s="3231"/>
      <c r="P367" s="3234"/>
      <c r="Q367" s="3234"/>
      <c r="R367" s="3234"/>
      <c r="S367" s="3234"/>
      <c r="T367" s="3228"/>
      <c r="U367" s="1288"/>
      <c r="V367" s="1278" t="s">
        <v>47</v>
      </c>
      <c r="W367" s="1623" t="s">
        <v>363</v>
      </c>
      <c r="X367" s="1247">
        <v>1</v>
      </c>
      <c r="Y367" s="1248" t="s">
        <v>331</v>
      </c>
      <c r="Z367" s="1249">
        <v>0.69</v>
      </c>
      <c r="AA367" s="1299">
        <f t="shared" si="119"/>
        <v>0.69</v>
      </c>
      <c r="AB367" s="1250">
        <f t="shared" si="121"/>
        <v>0.77279999999999993</v>
      </c>
      <c r="AC367" s="1290"/>
      <c r="AD367" s="1274"/>
      <c r="AE367" s="1292" t="s">
        <v>52</v>
      </c>
      <c r="AF367" s="1306"/>
      <c r="AG367" s="3307"/>
    </row>
    <row r="368" spans="1:33" ht="18" customHeight="1" x14ac:dyDescent="0.2">
      <c r="A368" s="3180"/>
      <c r="B368" s="3302" t="s">
        <v>44</v>
      </c>
      <c r="C368" s="3303" t="s">
        <v>329</v>
      </c>
      <c r="D368" s="3304" t="s">
        <v>262</v>
      </c>
      <c r="E368" s="3305" t="s">
        <v>47</v>
      </c>
      <c r="F368" s="3304" t="s">
        <v>522</v>
      </c>
      <c r="G368" s="3304" t="s">
        <v>96</v>
      </c>
      <c r="H368" s="3304" t="s">
        <v>417</v>
      </c>
      <c r="I368" s="3212">
        <v>1</v>
      </c>
      <c r="J368" s="3212">
        <v>1</v>
      </c>
      <c r="K368" s="3215">
        <v>2</v>
      </c>
      <c r="L368" s="3215">
        <v>2</v>
      </c>
      <c r="M368" s="3301" t="s">
        <v>1177</v>
      </c>
      <c r="N368" s="3301" t="s">
        <v>366</v>
      </c>
      <c r="O368" s="3273">
        <f>+AC368</f>
        <v>18.311999999999998</v>
      </c>
      <c r="P368" s="3298">
        <v>0</v>
      </c>
      <c r="Q368" s="3298">
        <v>0</v>
      </c>
      <c r="R368" s="3298">
        <v>0</v>
      </c>
      <c r="S368" s="3202">
        <f>+SUM(O368:Q372)</f>
        <v>18.311999999999998</v>
      </c>
      <c r="T368" s="3299" t="s">
        <v>518</v>
      </c>
      <c r="U368" s="1293" t="s">
        <v>64</v>
      </c>
      <c r="V368" s="1335"/>
      <c r="W368" s="1620" t="s">
        <v>105</v>
      </c>
      <c r="X368" s="1294"/>
      <c r="Y368" s="1295"/>
      <c r="Z368" s="1296"/>
      <c r="AA368" s="1526"/>
      <c r="AB368" s="1297"/>
      <c r="AC368" s="1334">
        <f>SUM(AB369:AB372)</f>
        <v>18.311999999999998</v>
      </c>
      <c r="AD368" s="1303"/>
      <c r="AE368" s="1284"/>
      <c r="AF368" s="1284"/>
      <c r="AG368" s="3300" t="s">
        <v>1176</v>
      </c>
    </row>
    <row r="369" spans="1:33" ht="18" customHeight="1" x14ac:dyDescent="0.2">
      <c r="A369" s="3180"/>
      <c r="B369" s="3276"/>
      <c r="C369" s="3217"/>
      <c r="D369" s="3217"/>
      <c r="E369" s="3280"/>
      <c r="F369" s="3217"/>
      <c r="G369" s="3217"/>
      <c r="H369" s="3217"/>
      <c r="I369" s="3213"/>
      <c r="J369" s="3213"/>
      <c r="K369" s="3213"/>
      <c r="L369" s="3213"/>
      <c r="M369" s="3217"/>
      <c r="N369" s="3217"/>
      <c r="O369" s="3231"/>
      <c r="P369" s="3234"/>
      <c r="Q369" s="3234"/>
      <c r="R369" s="3234"/>
      <c r="S369" s="3234"/>
      <c r="T369" s="3228"/>
      <c r="U369" s="1319"/>
      <c r="V369" s="1246" t="s">
        <v>47</v>
      </c>
      <c r="W369" s="1622" t="s">
        <v>358</v>
      </c>
      <c r="X369" s="1247">
        <v>1</v>
      </c>
      <c r="Y369" s="1248" t="s">
        <v>331</v>
      </c>
      <c r="Z369" s="1249">
        <v>1.8</v>
      </c>
      <c r="AA369" s="1299">
        <f t="shared" ref="AA369:AA372" si="122">+X369*Z369</f>
        <v>1.8</v>
      </c>
      <c r="AB369" s="1263">
        <f t="shared" ref="AB369:AB372" si="123">+AA369*0.12+AA369</f>
        <v>2.016</v>
      </c>
      <c r="AC369" s="1264"/>
      <c r="AD369" s="1265"/>
      <c r="AE369" s="1279" t="s">
        <v>52</v>
      </c>
      <c r="AF369" s="1279"/>
      <c r="AG369" s="3266"/>
    </row>
    <row r="370" spans="1:33" ht="18" customHeight="1" x14ac:dyDescent="0.2">
      <c r="A370" s="3180"/>
      <c r="B370" s="3276"/>
      <c r="C370" s="3217"/>
      <c r="D370" s="3217"/>
      <c r="E370" s="3280"/>
      <c r="F370" s="3217"/>
      <c r="G370" s="3217"/>
      <c r="H370" s="3217"/>
      <c r="I370" s="3213"/>
      <c r="J370" s="3213"/>
      <c r="K370" s="3213"/>
      <c r="L370" s="3213"/>
      <c r="M370" s="3217"/>
      <c r="N370" s="3217"/>
      <c r="O370" s="3231"/>
      <c r="P370" s="3234"/>
      <c r="Q370" s="3234"/>
      <c r="R370" s="3234"/>
      <c r="S370" s="3234"/>
      <c r="T370" s="3228"/>
      <c r="U370" s="1285"/>
      <c r="V370" s="1246" t="s">
        <v>47</v>
      </c>
      <c r="W370" s="1622" t="s">
        <v>148</v>
      </c>
      <c r="X370" s="1247">
        <v>3</v>
      </c>
      <c r="Y370" s="1248" t="s">
        <v>264</v>
      </c>
      <c r="Z370" s="1249">
        <v>0.65</v>
      </c>
      <c r="AA370" s="1299">
        <f t="shared" si="122"/>
        <v>1.9500000000000002</v>
      </c>
      <c r="AB370" s="1250">
        <f t="shared" si="123"/>
        <v>2.1840000000000002</v>
      </c>
      <c r="AC370" s="1251"/>
      <c r="AD370" s="1252"/>
      <c r="AE370" s="1267" t="s">
        <v>52</v>
      </c>
      <c r="AF370" s="1267"/>
      <c r="AG370" s="3266"/>
    </row>
    <row r="371" spans="1:33" ht="33.950000000000003" customHeight="1" x14ac:dyDescent="0.2">
      <c r="A371" s="3180"/>
      <c r="B371" s="3276"/>
      <c r="C371" s="3217"/>
      <c r="D371" s="3217"/>
      <c r="E371" s="3280"/>
      <c r="F371" s="3217"/>
      <c r="G371" s="3217"/>
      <c r="H371" s="3217"/>
      <c r="I371" s="3213"/>
      <c r="J371" s="3213"/>
      <c r="K371" s="3213"/>
      <c r="L371" s="3213"/>
      <c r="M371" s="3217"/>
      <c r="N371" s="3217"/>
      <c r="O371" s="3231"/>
      <c r="P371" s="3234"/>
      <c r="Q371" s="3234"/>
      <c r="R371" s="3234"/>
      <c r="S371" s="3234"/>
      <c r="T371" s="3228"/>
      <c r="U371" s="1319"/>
      <c r="V371" s="1246" t="s">
        <v>47</v>
      </c>
      <c r="W371" s="1622" t="s">
        <v>379</v>
      </c>
      <c r="X371" s="1247">
        <v>2</v>
      </c>
      <c r="Y371" s="1248" t="s">
        <v>331</v>
      </c>
      <c r="Z371" s="1263">
        <v>5.4</v>
      </c>
      <c r="AA371" s="1299">
        <f t="shared" si="122"/>
        <v>10.8</v>
      </c>
      <c r="AB371" s="1250">
        <f t="shared" si="123"/>
        <v>12.096</v>
      </c>
      <c r="AC371" s="1251"/>
      <c r="AD371" s="1252"/>
      <c r="AE371" s="1267" t="s">
        <v>52</v>
      </c>
      <c r="AF371" s="1267"/>
      <c r="AG371" s="3266"/>
    </row>
    <row r="372" spans="1:33" ht="18" customHeight="1" thickBot="1" x14ac:dyDescent="0.25">
      <c r="A372" s="3180"/>
      <c r="B372" s="3277"/>
      <c r="C372" s="3272"/>
      <c r="D372" s="3272"/>
      <c r="E372" s="3281"/>
      <c r="F372" s="3272"/>
      <c r="G372" s="3272"/>
      <c r="H372" s="3272"/>
      <c r="I372" s="3269"/>
      <c r="J372" s="3269"/>
      <c r="K372" s="3269"/>
      <c r="L372" s="3269"/>
      <c r="M372" s="3272"/>
      <c r="N372" s="3272"/>
      <c r="O372" s="3274"/>
      <c r="P372" s="3261"/>
      <c r="Q372" s="3261"/>
      <c r="R372" s="3261"/>
      <c r="S372" s="3261"/>
      <c r="T372" s="3264"/>
      <c r="U372" s="1319"/>
      <c r="V372" s="1347" t="s">
        <v>47</v>
      </c>
      <c r="W372" s="1621" t="s">
        <v>332</v>
      </c>
      <c r="X372" s="1289">
        <v>2</v>
      </c>
      <c r="Y372" s="1280" t="s">
        <v>264</v>
      </c>
      <c r="Z372" s="1275">
        <v>0.9</v>
      </c>
      <c r="AA372" s="1276">
        <f t="shared" si="122"/>
        <v>1.8</v>
      </c>
      <c r="AB372" s="1505">
        <f t="shared" si="123"/>
        <v>2.016</v>
      </c>
      <c r="AC372" s="1352"/>
      <c r="AD372" s="1353"/>
      <c r="AE372" s="1354" t="s">
        <v>52</v>
      </c>
      <c r="AF372" s="1354"/>
      <c r="AG372" s="3267"/>
    </row>
    <row r="373" spans="1:33" ht="22.5" customHeight="1" thickBot="1" x14ac:dyDescent="0.25">
      <c r="A373" s="3181"/>
      <c r="B373" s="3223" t="s">
        <v>137</v>
      </c>
      <c r="C373" s="3224"/>
      <c r="D373" s="3224"/>
      <c r="E373" s="3224"/>
      <c r="F373" s="3224"/>
      <c r="G373" s="3224"/>
      <c r="H373" s="3224"/>
      <c r="I373" s="3224"/>
      <c r="J373" s="3224"/>
      <c r="K373" s="3224"/>
      <c r="L373" s="3224"/>
      <c r="M373" s="3224"/>
      <c r="N373" s="1595" t="s">
        <v>138</v>
      </c>
      <c r="O373" s="1681">
        <f t="shared" ref="O373:S373" si="124">SUM(O356:O370)</f>
        <v>53.640799999999999</v>
      </c>
      <c r="P373" s="1682">
        <f t="shared" si="124"/>
        <v>0</v>
      </c>
      <c r="Q373" s="1682">
        <f t="shared" si="124"/>
        <v>0</v>
      </c>
      <c r="R373" s="1682">
        <f t="shared" si="124"/>
        <v>0</v>
      </c>
      <c r="S373" s="1682">
        <f t="shared" si="124"/>
        <v>53.640799999999999</v>
      </c>
      <c r="T373" s="1609"/>
      <c r="U373" s="3225" t="s">
        <v>139</v>
      </c>
      <c r="V373" s="3226"/>
      <c r="W373" s="3226"/>
      <c r="X373" s="3226"/>
      <c r="Y373" s="3226"/>
      <c r="Z373" s="3226"/>
      <c r="AA373" s="3226"/>
      <c r="AB373" s="1589" t="s">
        <v>138</v>
      </c>
      <c r="AC373" s="1676">
        <f>SUM(AC356,AC358,AC361,AC368)</f>
        <v>53.640799999999999</v>
      </c>
      <c r="AD373" s="3252"/>
      <c r="AE373" s="3253"/>
      <c r="AF373" s="3253"/>
      <c r="AG373" s="3254"/>
    </row>
    <row r="374" spans="1:33" ht="125.25" customHeight="1" x14ac:dyDescent="0.2">
      <c r="A374" s="3182" t="s">
        <v>523</v>
      </c>
      <c r="B374" s="3294" t="s">
        <v>44</v>
      </c>
      <c r="C374" s="3296" t="s">
        <v>45</v>
      </c>
      <c r="D374" s="3290" t="s">
        <v>262</v>
      </c>
      <c r="E374" s="3297" t="s">
        <v>47</v>
      </c>
      <c r="F374" s="3290" t="s">
        <v>455</v>
      </c>
      <c r="G374" s="3290" t="s">
        <v>456</v>
      </c>
      <c r="H374" s="3290" t="s">
        <v>457</v>
      </c>
      <c r="I374" s="3291">
        <v>6</v>
      </c>
      <c r="J374" s="3291">
        <v>6</v>
      </c>
      <c r="K374" s="3293">
        <v>24</v>
      </c>
      <c r="L374" s="3293">
        <v>24</v>
      </c>
      <c r="M374" s="3287" t="s">
        <v>1429</v>
      </c>
      <c r="N374" s="3284" t="s">
        <v>459</v>
      </c>
      <c r="O374" s="3230">
        <f>AC374</f>
        <v>15.411199999999999</v>
      </c>
      <c r="P374" s="3233">
        <v>0</v>
      </c>
      <c r="Q374" s="3233">
        <v>0</v>
      </c>
      <c r="R374" s="3233">
        <v>0</v>
      </c>
      <c r="S374" s="3282">
        <f>+SUM(O374:Q375)</f>
        <v>15.411199999999999</v>
      </c>
      <c r="T374" s="3284" t="s">
        <v>524</v>
      </c>
      <c r="U374" s="1293" t="s">
        <v>64</v>
      </c>
      <c r="V374" s="1278"/>
      <c r="W374" s="1620" t="s">
        <v>105</v>
      </c>
      <c r="X374" s="1294"/>
      <c r="Y374" s="1295"/>
      <c r="Z374" s="1296"/>
      <c r="AA374" s="1297"/>
      <c r="AB374" s="1297"/>
      <c r="AC374" s="1334">
        <f>AB375</f>
        <v>15.411199999999999</v>
      </c>
      <c r="AD374" s="1243"/>
      <c r="AE374" s="1244"/>
      <c r="AF374" s="1244"/>
      <c r="AG374" s="3286" t="s">
        <v>1468</v>
      </c>
    </row>
    <row r="375" spans="1:33" ht="125.25" customHeight="1" x14ac:dyDescent="0.2">
      <c r="A375" s="3180"/>
      <c r="B375" s="3295"/>
      <c r="C375" s="3217"/>
      <c r="D375" s="3217"/>
      <c r="E375" s="3280"/>
      <c r="F375" s="3288"/>
      <c r="G375" s="3288"/>
      <c r="H375" s="3288"/>
      <c r="I375" s="3292"/>
      <c r="J375" s="3292"/>
      <c r="K375" s="3292"/>
      <c r="L375" s="3292"/>
      <c r="M375" s="3288"/>
      <c r="N375" s="3285"/>
      <c r="O375" s="3289"/>
      <c r="P375" s="3283"/>
      <c r="Q375" s="3283"/>
      <c r="R375" s="3234"/>
      <c r="S375" s="3283"/>
      <c r="T375" s="3285"/>
      <c r="U375" s="1288"/>
      <c r="V375" s="1272" t="s">
        <v>47</v>
      </c>
      <c r="W375" s="1621" t="s">
        <v>1370</v>
      </c>
      <c r="X375" s="1289">
        <v>1</v>
      </c>
      <c r="Y375" s="1280" t="s">
        <v>264</v>
      </c>
      <c r="Z375" s="1275">
        <v>13.76</v>
      </c>
      <c r="AA375" s="1276">
        <f>+X375*Z375</f>
        <v>13.76</v>
      </c>
      <c r="AB375" s="1276">
        <f>+AA375*0.12+AA375</f>
        <v>15.411199999999999</v>
      </c>
      <c r="AC375" s="1290"/>
      <c r="AD375" s="1265"/>
      <c r="AE375" s="1301" t="s">
        <v>52</v>
      </c>
      <c r="AF375" s="1301"/>
      <c r="AG375" s="3266"/>
    </row>
    <row r="376" spans="1:33" ht="21" customHeight="1" x14ac:dyDescent="0.2">
      <c r="A376" s="3180"/>
      <c r="B376" s="3275" t="s">
        <v>93</v>
      </c>
      <c r="C376" s="3278" t="s">
        <v>680</v>
      </c>
      <c r="D376" s="3271" t="s">
        <v>77</v>
      </c>
      <c r="E376" s="3279" t="s">
        <v>47</v>
      </c>
      <c r="F376" s="3271" t="s">
        <v>944</v>
      </c>
      <c r="G376" s="3271" t="s">
        <v>945</v>
      </c>
      <c r="H376" s="3271" t="s">
        <v>461</v>
      </c>
      <c r="I376" s="3268">
        <v>2</v>
      </c>
      <c r="J376" s="3268">
        <v>2</v>
      </c>
      <c r="K376" s="3270">
        <v>24</v>
      </c>
      <c r="L376" s="3270">
        <v>24</v>
      </c>
      <c r="M376" s="3271" t="s">
        <v>515</v>
      </c>
      <c r="N376" s="3271" t="s">
        <v>942</v>
      </c>
      <c r="O376" s="3273">
        <f>+AC376</f>
        <v>19.155999999999999</v>
      </c>
      <c r="P376" s="3260">
        <v>0</v>
      </c>
      <c r="Q376" s="3260">
        <v>0</v>
      </c>
      <c r="R376" s="3260">
        <v>0</v>
      </c>
      <c r="S376" s="3262">
        <f>+SUM(O376:Q382)</f>
        <v>19.155999999999999</v>
      </c>
      <c r="T376" s="3263" t="s">
        <v>524</v>
      </c>
      <c r="U376" s="1293" t="s">
        <v>64</v>
      </c>
      <c r="V376" s="1335"/>
      <c r="W376" s="1620" t="s">
        <v>105</v>
      </c>
      <c r="X376" s="1294"/>
      <c r="Y376" s="1295"/>
      <c r="Z376" s="1296"/>
      <c r="AA376" s="1296"/>
      <c r="AB376" s="1296"/>
      <c r="AC376" s="1481">
        <f>SUM(AB377:AB382)</f>
        <v>19.155999999999999</v>
      </c>
      <c r="AD376" s="1303"/>
      <c r="AE376" s="1284"/>
      <c r="AF376" s="1284"/>
      <c r="AG376" s="3265" t="s">
        <v>1435</v>
      </c>
    </row>
    <row r="377" spans="1:33" ht="21" customHeight="1" x14ac:dyDescent="0.2">
      <c r="A377" s="3180"/>
      <c r="B377" s="3276"/>
      <c r="C377" s="3217"/>
      <c r="D377" s="3217"/>
      <c r="E377" s="3280"/>
      <c r="F377" s="3217"/>
      <c r="G377" s="3217"/>
      <c r="H377" s="3217"/>
      <c r="I377" s="3213"/>
      <c r="J377" s="3213"/>
      <c r="K377" s="3213"/>
      <c r="L377" s="3213"/>
      <c r="M377" s="3217"/>
      <c r="N377" s="3217"/>
      <c r="O377" s="3231"/>
      <c r="P377" s="3234"/>
      <c r="Q377" s="3234"/>
      <c r="R377" s="3234"/>
      <c r="S377" s="3234"/>
      <c r="T377" s="3228"/>
      <c r="U377" s="1319"/>
      <c r="V377" s="1246" t="s">
        <v>47</v>
      </c>
      <c r="W377" s="1622" t="s">
        <v>359</v>
      </c>
      <c r="X377" s="1247">
        <v>4</v>
      </c>
      <c r="Y377" s="1248" t="s">
        <v>264</v>
      </c>
      <c r="Z377" s="1249">
        <v>1.65</v>
      </c>
      <c r="AA377" s="1250">
        <f t="shared" ref="AA377:AA382" si="125">+X377*Z377</f>
        <v>6.6</v>
      </c>
      <c r="AB377" s="1250">
        <f t="shared" ref="AB377:AB378" si="126">+AA377*0.12+AA377</f>
        <v>7.3919999999999995</v>
      </c>
      <c r="AC377" s="1481"/>
      <c r="AD377" s="1265"/>
      <c r="AE377" s="1279" t="s">
        <v>52</v>
      </c>
      <c r="AF377" s="1279"/>
      <c r="AG377" s="3266"/>
    </row>
    <row r="378" spans="1:33" ht="21" customHeight="1" x14ac:dyDescent="0.2">
      <c r="A378" s="3180"/>
      <c r="B378" s="3276"/>
      <c r="C378" s="3217"/>
      <c r="D378" s="3217"/>
      <c r="E378" s="3280"/>
      <c r="F378" s="3217"/>
      <c r="G378" s="3217"/>
      <c r="H378" s="3217"/>
      <c r="I378" s="3213"/>
      <c r="J378" s="3213"/>
      <c r="K378" s="3213"/>
      <c r="L378" s="3213"/>
      <c r="M378" s="3217"/>
      <c r="N378" s="3217"/>
      <c r="O378" s="3231"/>
      <c r="P378" s="3234"/>
      <c r="Q378" s="3234"/>
      <c r="R378" s="3234"/>
      <c r="S378" s="3234"/>
      <c r="T378" s="3228"/>
      <c r="U378" s="1319"/>
      <c r="V378" s="1246" t="s">
        <v>47</v>
      </c>
      <c r="W378" s="1622" t="s">
        <v>364</v>
      </c>
      <c r="X378" s="1247">
        <v>3</v>
      </c>
      <c r="Y378" s="1248" t="s">
        <v>331</v>
      </c>
      <c r="Z378" s="1250">
        <v>0.21</v>
      </c>
      <c r="AA378" s="1250">
        <f t="shared" si="125"/>
        <v>0.63</v>
      </c>
      <c r="AB378" s="1250">
        <f t="shared" si="126"/>
        <v>0.7056</v>
      </c>
      <c r="AC378" s="1481"/>
      <c r="AD378" s="1265"/>
      <c r="AE378" s="1279" t="s">
        <v>52</v>
      </c>
      <c r="AF378" s="1279"/>
      <c r="AG378" s="3266"/>
    </row>
    <row r="379" spans="1:33" ht="21" customHeight="1" x14ac:dyDescent="0.2">
      <c r="A379" s="3180"/>
      <c r="B379" s="3276"/>
      <c r="C379" s="3217"/>
      <c r="D379" s="3217"/>
      <c r="E379" s="3280"/>
      <c r="F379" s="3217"/>
      <c r="G379" s="3217"/>
      <c r="H379" s="3217"/>
      <c r="I379" s="3213"/>
      <c r="J379" s="3213"/>
      <c r="K379" s="3213"/>
      <c r="L379" s="3213"/>
      <c r="M379" s="3217"/>
      <c r="N379" s="3217"/>
      <c r="O379" s="3231"/>
      <c r="P379" s="3234"/>
      <c r="Q379" s="3234"/>
      <c r="R379" s="3234"/>
      <c r="S379" s="3234"/>
      <c r="T379" s="3228"/>
      <c r="U379" s="1319"/>
      <c r="V379" s="1246" t="s">
        <v>47</v>
      </c>
      <c r="W379" s="1622" t="s">
        <v>348</v>
      </c>
      <c r="X379" s="1247">
        <v>2</v>
      </c>
      <c r="Y379" s="1248" t="s">
        <v>330</v>
      </c>
      <c r="Z379" s="1249">
        <v>3.25</v>
      </c>
      <c r="AA379" s="1250">
        <f t="shared" si="125"/>
        <v>6.5</v>
      </c>
      <c r="AB379" s="1250">
        <f>+AA379</f>
        <v>6.5</v>
      </c>
      <c r="AC379" s="1481"/>
      <c r="AD379" s="1265"/>
      <c r="AE379" s="1279" t="s">
        <v>52</v>
      </c>
      <c r="AF379" s="1279"/>
      <c r="AG379" s="3266"/>
    </row>
    <row r="380" spans="1:33" ht="21" customHeight="1" x14ac:dyDescent="0.2">
      <c r="A380" s="3180"/>
      <c r="B380" s="3276"/>
      <c r="C380" s="3217"/>
      <c r="D380" s="3217"/>
      <c r="E380" s="3280"/>
      <c r="F380" s="3217"/>
      <c r="G380" s="3217"/>
      <c r="H380" s="3217"/>
      <c r="I380" s="3213"/>
      <c r="J380" s="3213"/>
      <c r="K380" s="3213"/>
      <c r="L380" s="3213"/>
      <c r="M380" s="3217"/>
      <c r="N380" s="3217"/>
      <c r="O380" s="3231"/>
      <c r="P380" s="3234"/>
      <c r="Q380" s="3234"/>
      <c r="R380" s="3234"/>
      <c r="S380" s="3234"/>
      <c r="T380" s="3228"/>
      <c r="U380" s="1285"/>
      <c r="V380" s="1246" t="s">
        <v>47</v>
      </c>
      <c r="W380" s="1622" t="s">
        <v>335</v>
      </c>
      <c r="X380" s="1260">
        <v>6</v>
      </c>
      <c r="Y380" s="1261" t="s">
        <v>264</v>
      </c>
      <c r="Z380" s="1266">
        <v>0.24</v>
      </c>
      <c r="AA380" s="1250">
        <f t="shared" si="125"/>
        <v>1.44</v>
      </c>
      <c r="AB380" s="1250">
        <f t="shared" ref="AB380:AB382" si="127">+AA380*0.12+AA380</f>
        <v>1.6128</v>
      </c>
      <c r="AC380" s="1482"/>
      <c r="AD380" s="1252"/>
      <c r="AE380" s="1267" t="s">
        <v>52</v>
      </c>
      <c r="AF380" s="1267"/>
      <c r="AG380" s="3266"/>
    </row>
    <row r="381" spans="1:33" ht="21" customHeight="1" x14ac:dyDescent="0.2">
      <c r="A381" s="3180"/>
      <c r="B381" s="3276"/>
      <c r="C381" s="3217"/>
      <c r="D381" s="3217"/>
      <c r="E381" s="3280"/>
      <c r="F381" s="3217"/>
      <c r="G381" s="3217"/>
      <c r="H381" s="3217"/>
      <c r="I381" s="3213"/>
      <c r="J381" s="3213"/>
      <c r="K381" s="3213"/>
      <c r="L381" s="3213"/>
      <c r="M381" s="3217"/>
      <c r="N381" s="3217"/>
      <c r="O381" s="3231"/>
      <c r="P381" s="3234"/>
      <c r="Q381" s="3234"/>
      <c r="R381" s="3234"/>
      <c r="S381" s="3234"/>
      <c r="T381" s="3228"/>
      <c r="U381" s="1285"/>
      <c r="V381" s="1246" t="s">
        <v>47</v>
      </c>
      <c r="W381" s="1623" t="s">
        <v>361</v>
      </c>
      <c r="X381" s="1247">
        <v>1</v>
      </c>
      <c r="Y381" s="1261" t="s">
        <v>264</v>
      </c>
      <c r="Z381" s="1249">
        <v>1.94</v>
      </c>
      <c r="AA381" s="1250">
        <f t="shared" si="125"/>
        <v>1.94</v>
      </c>
      <c r="AB381" s="1250">
        <f t="shared" si="127"/>
        <v>2.1728000000000001</v>
      </c>
      <c r="AC381" s="1482"/>
      <c r="AD381" s="1252"/>
      <c r="AE381" s="1267" t="s">
        <v>52</v>
      </c>
      <c r="AF381" s="1267"/>
      <c r="AG381" s="3266"/>
    </row>
    <row r="382" spans="1:33" ht="21" customHeight="1" x14ac:dyDescent="0.2">
      <c r="A382" s="3180"/>
      <c r="B382" s="3276"/>
      <c r="C382" s="3217"/>
      <c r="D382" s="3217"/>
      <c r="E382" s="3280"/>
      <c r="F382" s="3217"/>
      <c r="G382" s="3217"/>
      <c r="H382" s="3217"/>
      <c r="I382" s="3213"/>
      <c r="J382" s="3213"/>
      <c r="K382" s="3213"/>
      <c r="L382" s="3213"/>
      <c r="M382" s="3218"/>
      <c r="N382" s="3217"/>
      <c r="O382" s="3231"/>
      <c r="P382" s="3234"/>
      <c r="Q382" s="3234"/>
      <c r="R382" s="3234"/>
      <c r="S382" s="3234"/>
      <c r="T382" s="3228"/>
      <c r="U382" s="1288"/>
      <c r="V382" s="1278" t="s">
        <v>47</v>
      </c>
      <c r="W382" s="1623" t="s">
        <v>363</v>
      </c>
      <c r="X382" s="1247">
        <v>1</v>
      </c>
      <c r="Y382" s="1248" t="s">
        <v>331</v>
      </c>
      <c r="Z382" s="1249">
        <v>0.69</v>
      </c>
      <c r="AA382" s="1299">
        <f t="shared" si="125"/>
        <v>0.69</v>
      </c>
      <c r="AB382" s="1250">
        <f t="shared" si="127"/>
        <v>0.77279999999999993</v>
      </c>
      <c r="AC382" s="1487"/>
      <c r="AD382" s="1252"/>
      <c r="AE382" s="1267" t="s">
        <v>52</v>
      </c>
      <c r="AF382" s="1267"/>
      <c r="AG382" s="3266"/>
    </row>
    <row r="383" spans="1:33" ht="18" customHeight="1" x14ac:dyDescent="0.2">
      <c r="A383" s="3180"/>
      <c r="B383" s="3275" t="s">
        <v>44</v>
      </c>
      <c r="C383" s="3278" t="s">
        <v>329</v>
      </c>
      <c r="D383" s="3271" t="s">
        <v>262</v>
      </c>
      <c r="E383" s="3279" t="s">
        <v>47</v>
      </c>
      <c r="F383" s="3271" t="s">
        <v>463</v>
      </c>
      <c r="G383" s="3271" t="s">
        <v>96</v>
      </c>
      <c r="H383" s="3271" t="s">
        <v>417</v>
      </c>
      <c r="I383" s="3268">
        <v>1</v>
      </c>
      <c r="J383" s="3268">
        <v>2</v>
      </c>
      <c r="K383" s="3270">
        <v>22</v>
      </c>
      <c r="L383" s="3270">
        <v>22</v>
      </c>
      <c r="M383" s="3271" t="s">
        <v>464</v>
      </c>
      <c r="N383" s="3271" t="s">
        <v>366</v>
      </c>
      <c r="O383" s="3273">
        <f>+AC383</f>
        <v>19.073599999999999</v>
      </c>
      <c r="P383" s="3260">
        <v>0</v>
      </c>
      <c r="Q383" s="3260">
        <v>0</v>
      </c>
      <c r="R383" s="3260">
        <v>0</v>
      </c>
      <c r="S383" s="3262">
        <f>+SUM(O383:Q389)</f>
        <v>19.073599999999999</v>
      </c>
      <c r="T383" s="3263" t="s">
        <v>524</v>
      </c>
      <c r="U383" s="1293" t="s">
        <v>64</v>
      </c>
      <c r="V383" s="1335"/>
      <c r="W383" s="1620" t="s">
        <v>105</v>
      </c>
      <c r="X383" s="1294"/>
      <c r="Y383" s="1295"/>
      <c r="Z383" s="1296"/>
      <c r="AA383" s="1527"/>
      <c r="AB383" s="1296"/>
      <c r="AC383" s="1488">
        <f>SUM(AB384:AB389)</f>
        <v>19.073599999999999</v>
      </c>
      <c r="AD383" s="1303"/>
      <c r="AE383" s="1284"/>
      <c r="AF383" s="1284"/>
      <c r="AG383" s="3265" t="s">
        <v>1469</v>
      </c>
    </row>
    <row r="384" spans="1:33" ht="18" customHeight="1" x14ac:dyDescent="0.2">
      <c r="A384" s="3180"/>
      <c r="B384" s="3276"/>
      <c r="C384" s="3217"/>
      <c r="D384" s="3217"/>
      <c r="E384" s="3280"/>
      <c r="F384" s="3217"/>
      <c r="G384" s="3217"/>
      <c r="H384" s="3217"/>
      <c r="I384" s="3213"/>
      <c r="J384" s="3213"/>
      <c r="K384" s="3213"/>
      <c r="L384" s="3213"/>
      <c r="M384" s="3217"/>
      <c r="N384" s="3217"/>
      <c r="O384" s="3231"/>
      <c r="P384" s="3234"/>
      <c r="Q384" s="3234"/>
      <c r="R384" s="3234"/>
      <c r="S384" s="3234"/>
      <c r="T384" s="3228"/>
      <c r="U384" s="1319"/>
      <c r="V384" s="1278" t="s">
        <v>47</v>
      </c>
      <c r="W384" s="1622" t="s">
        <v>387</v>
      </c>
      <c r="X384" s="1484">
        <v>4</v>
      </c>
      <c r="Y384" s="1248" t="s">
        <v>264</v>
      </c>
      <c r="Z384" s="1249">
        <v>7.0000000000000007E-2</v>
      </c>
      <c r="AA384" s="1299">
        <f t="shared" ref="AA384:AA389" si="128">+X384*Z384</f>
        <v>0.28000000000000003</v>
      </c>
      <c r="AB384" s="1250">
        <f t="shared" ref="AB384:AB389" si="129">+AA384*0.12+AA384</f>
        <v>0.31360000000000005</v>
      </c>
      <c r="AC384" s="1481"/>
      <c r="AD384" s="1265"/>
      <c r="AE384" s="1279" t="s">
        <v>52</v>
      </c>
      <c r="AF384" s="1279"/>
      <c r="AG384" s="3266"/>
    </row>
    <row r="385" spans="1:33" ht="18" customHeight="1" x14ac:dyDescent="0.2">
      <c r="A385" s="3180"/>
      <c r="B385" s="3276"/>
      <c r="C385" s="3217"/>
      <c r="D385" s="3217"/>
      <c r="E385" s="3280"/>
      <c r="F385" s="3217"/>
      <c r="G385" s="3217"/>
      <c r="H385" s="3217"/>
      <c r="I385" s="3213"/>
      <c r="J385" s="3213"/>
      <c r="K385" s="3213"/>
      <c r="L385" s="3213"/>
      <c r="M385" s="3217"/>
      <c r="N385" s="3217"/>
      <c r="O385" s="3231"/>
      <c r="P385" s="3234"/>
      <c r="Q385" s="3234"/>
      <c r="R385" s="3234"/>
      <c r="S385" s="3234"/>
      <c r="T385" s="3228"/>
      <c r="U385" s="1319"/>
      <c r="V385" s="1246" t="s">
        <v>47</v>
      </c>
      <c r="W385" s="1622" t="s">
        <v>388</v>
      </c>
      <c r="X385" s="1484">
        <v>4</v>
      </c>
      <c r="Y385" s="1248" t="s">
        <v>264</v>
      </c>
      <c r="Z385" s="1249">
        <v>0.1</v>
      </c>
      <c r="AA385" s="1250">
        <f t="shared" si="128"/>
        <v>0.4</v>
      </c>
      <c r="AB385" s="1250">
        <f t="shared" si="129"/>
        <v>0.44800000000000001</v>
      </c>
      <c r="AC385" s="1481"/>
      <c r="AD385" s="1265"/>
      <c r="AE385" s="1279" t="s">
        <v>52</v>
      </c>
      <c r="AF385" s="1279"/>
      <c r="AG385" s="3266"/>
    </row>
    <row r="386" spans="1:33" ht="18" customHeight="1" x14ac:dyDescent="0.2">
      <c r="A386" s="3180"/>
      <c r="B386" s="3276"/>
      <c r="C386" s="3217"/>
      <c r="D386" s="3217"/>
      <c r="E386" s="3280"/>
      <c r="F386" s="3217"/>
      <c r="G386" s="3217"/>
      <c r="H386" s="3217"/>
      <c r="I386" s="3213"/>
      <c r="J386" s="3213"/>
      <c r="K386" s="3213"/>
      <c r="L386" s="3213"/>
      <c r="M386" s="3217"/>
      <c r="N386" s="3217"/>
      <c r="O386" s="3231"/>
      <c r="P386" s="3234"/>
      <c r="Q386" s="3234"/>
      <c r="R386" s="3234"/>
      <c r="S386" s="3234"/>
      <c r="T386" s="3228"/>
      <c r="U386" s="1319"/>
      <c r="V386" s="1278" t="s">
        <v>47</v>
      </c>
      <c r="W386" s="1623" t="s">
        <v>358</v>
      </c>
      <c r="X386" s="1260">
        <v>1</v>
      </c>
      <c r="Y386" s="1261" t="s">
        <v>331</v>
      </c>
      <c r="Z386" s="1266">
        <v>1.8</v>
      </c>
      <c r="AA386" s="1336">
        <f t="shared" si="128"/>
        <v>1.8</v>
      </c>
      <c r="AB386" s="1263">
        <f t="shared" si="129"/>
        <v>2.016</v>
      </c>
      <c r="AC386" s="1481"/>
      <c r="AD386" s="1265"/>
      <c r="AE386" s="1279" t="s">
        <v>52</v>
      </c>
      <c r="AF386" s="1279"/>
      <c r="AG386" s="3266"/>
    </row>
    <row r="387" spans="1:33" ht="18" customHeight="1" x14ac:dyDescent="0.2">
      <c r="A387" s="3180"/>
      <c r="B387" s="3276"/>
      <c r="C387" s="3217"/>
      <c r="D387" s="3217"/>
      <c r="E387" s="3280"/>
      <c r="F387" s="3217"/>
      <c r="G387" s="3217"/>
      <c r="H387" s="3217"/>
      <c r="I387" s="3213"/>
      <c r="J387" s="3213"/>
      <c r="K387" s="3213"/>
      <c r="L387" s="3213"/>
      <c r="M387" s="3217"/>
      <c r="N387" s="3217"/>
      <c r="O387" s="3231"/>
      <c r="P387" s="3234"/>
      <c r="Q387" s="3234"/>
      <c r="R387" s="3234"/>
      <c r="S387" s="3234"/>
      <c r="T387" s="3228"/>
      <c r="U387" s="1285"/>
      <c r="V387" s="1246" t="s">
        <v>47</v>
      </c>
      <c r="W387" s="1622" t="s">
        <v>148</v>
      </c>
      <c r="X387" s="1247">
        <v>3</v>
      </c>
      <c r="Y387" s="1248" t="s">
        <v>264</v>
      </c>
      <c r="Z387" s="1249">
        <v>0.65</v>
      </c>
      <c r="AA387" s="1299">
        <f t="shared" si="128"/>
        <v>1.9500000000000002</v>
      </c>
      <c r="AB387" s="1250">
        <f t="shared" si="129"/>
        <v>2.1840000000000002</v>
      </c>
      <c r="AC387" s="1481"/>
      <c r="AD387" s="1265"/>
      <c r="AE387" s="1279" t="s">
        <v>52</v>
      </c>
      <c r="AF387" s="1279"/>
      <c r="AG387" s="3266"/>
    </row>
    <row r="388" spans="1:33" ht="33.950000000000003" customHeight="1" x14ac:dyDescent="0.2">
      <c r="A388" s="3180"/>
      <c r="B388" s="3276"/>
      <c r="C388" s="3217"/>
      <c r="D388" s="3217"/>
      <c r="E388" s="3280"/>
      <c r="F388" s="3217"/>
      <c r="G388" s="3217"/>
      <c r="H388" s="3217"/>
      <c r="I388" s="3213"/>
      <c r="J388" s="3213"/>
      <c r="K388" s="3213"/>
      <c r="L388" s="3213"/>
      <c r="M388" s="3217"/>
      <c r="N388" s="3217"/>
      <c r="O388" s="3231"/>
      <c r="P388" s="3234"/>
      <c r="Q388" s="3234"/>
      <c r="R388" s="3234"/>
      <c r="S388" s="3234"/>
      <c r="T388" s="3228"/>
      <c r="U388" s="1319"/>
      <c r="V388" s="1246" t="s">
        <v>47</v>
      </c>
      <c r="W388" s="1622" t="s">
        <v>379</v>
      </c>
      <c r="X388" s="1247">
        <v>2</v>
      </c>
      <c r="Y388" s="1248" t="s">
        <v>331</v>
      </c>
      <c r="Z388" s="1263">
        <v>5.4</v>
      </c>
      <c r="AA388" s="1299">
        <f t="shared" si="128"/>
        <v>10.8</v>
      </c>
      <c r="AB388" s="1250">
        <f t="shared" si="129"/>
        <v>12.096</v>
      </c>
      <c r="AC388" s="1482"/>
      <c r="AD388" s="1252"/>
      <c r="AE388" s="1267" t="s">
        <v>52</v>
      </c>
      <c r="AF388" s="1267"/>
      <c r="AG388" s="3266"/>
    </row>
    <row r="389" spans="1:33" ht="18" customHeight="1" thickBot="1" x14ac:dyDescent="0.25">
      <c r="A389" s="3180"/>
      <c r="B389" s="3277"/>
      <c r="C389" s="3272"/>
      <c r="D389" s="3272"/>
      <c r="E389" s="3281"/>
      <c r="F389" s="3272"/>
      <c r="G389" s="3272"/>
      <c r="H389" s="3272"/>
      <c r="I389" s="3269"/>
      <c r="J389" s="3269"/>
      <c r="K389" s="3269"/>
      <c r="L389" s="3269"/>
      <c r="M389" s="3272"/>
      <c r="N389" s="3272"/>
      <c r="O389" s="3274"/>
      <c r="P389" s="3261"/>
      <c r="Q389" s="3261"/>
      <c r="R389" s="3261"/>
      <c r="S389" s="3261"/>
      <c r="T389" s="3264"/>
      <c r="U389" s="1528"/>
      <c r="V389" s="1347" t="s">
        <v>47</v>
      </c>
      <c r="W389" s="1624" t="s">
        <v>332</v>
      </c>
      <c r="X389" s="1502">
        <v>2</v>
      </c>
      <c r="Y389" s="1503" t="s">
        <v>264</v>
      </c>
      <c r="Z389" s="1504">
        <v>0.9</v>
      </c>
      <c r="AA389" s="1505">
        <f t="shared" si="128"/>
        <v>1.8</v>
      </c>
      <c r="AB389" s="1505">
        <f t="shared" si="129"/>
        <v>2.016</v>
      </c>
      <c r="AC389" s="1529"/>
      <c r="AD389" s="1353"/>
      <c r="AE389" s="1354" t="s">
        <v>52</v>
      </c>
      <c r="AF389" s="1354"/>
      <c r="AG389" s="3267"/>
    </row>
    <row r="390" spans="1:33" ht="22.5" customHeight="1" thickBot="1" x14ac:dyDescent="0.25">
      <c r="A390" s="3181"/>
      <c r="B390" s="3250" t="s">
        <v>137</v>
      </c>
      <c r="C390" s="3224"/>
      <c r="D390" s="3224"/>
      <c r="E390" s="3224"/>
      <c r="F390" s="3224"/>
      <c r="G390" s="3224"/>
      <c r="H390" s="3224"/>
      <c r="I390" s="3224"/>
      <c r="J390" s="3224"/>
      <c r="K390" s="3224"/>
      <c r="L390" s="3224"/>
      <c r="M390" s="3224"/>
      <c r="N390" s="1590" t="s">
        <v>138</v>
      </c>
      <c r="O390" s="1681">
        <f>SUM(O374:O389)</f>
        <v>53.640799999999999</v>
      </c>
      <c r="P390" s="1682">
        <f t="shared" ref="P390:R390" si="130">SUM(P374:P384)</f>
        <v>0</v>
      </c>
      <c r="Q390" s="1682">
        <f t="shared" si="130"/>
        <v>0</v>
      </c>
      <c r="R390" s="1682">
        <f t="shared" si="130"/>
        <v>0</v>
      </c>
      <c r="S390" s="1682">
        <f>SUM(S374:S389)</f>
        <v>53.640799999999999</v>
      </c>
      <c r="T390" s="1596"/>
      <c r="U390" s="3251" t="s">
        <v>139</v>
      </c>
      <c r="V390" s="3224"/>
      <c r="W390" s="3224"/>
      <c r="X390" s="3224"/>
      <c r="Y390" s="3224"/>
      <c r="Z390" s="3224"/>
      <c r="AA390" s="3224"/>
      <c r="AB390" s="1589" t="s">
        <v>138</v>
      </c>
      <c r="AC390" s="1676">
        <f>SUM(AC374:AC389)</f>
        <v>53.640799999999999</v>
      </c>
      <c r="AD390" s="3252"/>
      <c r="AE390" s="3253"/>
      <c r="AF390" s="3253"/>
      <c r="AG390" s="3254"/>
    </row>
    <row r="391" spans="1:33" ht="30" customHeight="1" thickBot="1" x14ac:dyDescent="0.25">
      <c r="A391" s="3154" t="s">
        <v>525</v>
      </c>
      <c r="B391" s="3155"/>
      <c r="C391" s="3155"/>
      <c r="D391" s="3155"/>
      <c r="E391" s="3155"/>
      <c r="F391" s="3155"/>
      <c r="G391" s="3155"/>
      <c r="H391" s="3155"/>
      <c r="I391" s="3155"/>
      <c r="J391" s="3155"/>
      <c r="K391" s="3155"/>
      <c r="L391" s="3155"/>
      <c r="M391" s="3155"/>
      <c r="N391" s="576" t="s">
        <v>138</v>
      </c>
      <c r="O391" s="1597">
        <f>+O73+O106+O130+O163+O181+O200+O217+O234+O251+O268+O285+O302+O320+O337+O355+O373+O390</f>
        <v>88695.585999999937</v>
      </c>
      <c r="P391" s="1598">
        <f>+P73+P106+P130+P163+P181+P200+P217+P234+P251+P268+P285+P302+P320+P337+P355+P373+P390</f>
        <v>7500</v>
      </c>
      <c r="Q391" s="1598">
        <f>+Q73+Q106+Q130+Q163+Q181+Q200+Q217+Q234+Q251+Q268+Q285+Q302+Q320+Q337+Q355+Q373+Q390</f>
        <v>45041.487999999998</v>
      </c>
      <c r="R391" s="1598">
        <f>+R124+R141+R163+R181+R200+R217+R234+R268+R285+R302+R320+R337+R355+R373+R390</f>
        <v>0</v>
      </c>
      <c r="S391" s="1598">
        <f>+S73+S106+S130+S163+S181+S200+S217+S234+S251+S268+S285+S302+S320+S337+S355+S373+S390</f>
        <v>141237.07399999994</v>
      </c>
      <c r="T391" s="1599"/>
      <c r="U391" s="3255" t="s">
        <v>526</v>
      </c>
      <c r="V391" s="3256"/>
      <c r="W391" s="3256"/>
      <c r="X391" s="3256"/>
      <c r="Y391" s="3256"/>
      <c r="Z391" s="3256"/>
      <c r="AA391" s="3256"/>
      <c r="AB391" s="1600" t="s">
        <v>138</v>
      </c>
      <c r="AC391" s="1601">
        <f>+AC73+AC106+AC130+AC163+AC181+AC200+AC217+AC234+AC251+AC268+AC285+AC302+AC320+AC337+AC355+AC373+AC390</f>
        <v>141237.07399999994</v>
      </c>
      <c r="AD391" s="3257"/>
      <c r="AE391" s="3258"/>
      <c r="AF391" s="3258"/>
      <c r="AG391" s="3259"/>
    </row>
    <row r="392" spans="1:33" ht="16.5" customHeight="1" thickTop="1" x14ac:dyDescent="0.3">
      <c r="A392" s="3243" t="s">
        <v>1470</v>
      </c>
      <c r="B392" s="3244"/>
      <c r="C392" s="3244"/>
      <c r="D392" s="3244"/>
      <c r="E392" s="3244"/>
      <c r="F392" s="3244"/>
      <c r="G392" s="3244"/>
      <c r="H392" s="3244"/>
      <c r="I392" s="3244"/>
      <c r="J392" s="3244"/>
      <c r="K392" s="3244"/>
      <c r="L392" s="3244"/>
      <c r="M392" s="3244"/>
      <c r="N392" s="3244"/>
      <c r="O392" s="3244"/>
      <c r="P392" s="3244"/>
      <c r="Q392" s="3244"/>
      <c r="R392" s="3244"/>
      <c r="S392" s="3244"/>
      <c r="T392" s="3244"/>
      <c r="U392" s="3244"/>
      <c r="V392" s="3244"/>
      <c r="W392" s="3244"/>
      <c r="X392" s="3244"/>
      <c r="Y392" s="3244"/>
      <c r="Z392" s="3244"/>
      <c r="AA392" s="3244"/>
      <c r="AB392" s="3244"/>
      <c r="AC392" s="3244"/>
      <c r="AD392" s="3244"/>
      <c r="AE392" s="3244"/>
      <c r="AF392" s="3244"/>
      <c r="AG392" s="3244"/>
    </row>
    <row r="393" spans="1:33" s="2416" customFormat="1" ht="16.5" customHeight="1" x14ac:dyDescent="0.3">
      <c r="A393" s="2414"/>
      <c r="B393" s="2415"/>
      <c r="C393" s="2415"/>
      <c r="D393" s="2415"/>
      <c r="E393" s="2415"/>
      <c r="F393" s="2415"/>
      <c r="G393" s="2415"/>
      <c r="H393" s="2415"/>
      <c r="I393" s="2415"/>
      <c r="J393" s="2415"/>
      <c r="K393" s="2415"/>
      <c r="L393" s="2415"/>
      <c r="M393" s="2415"/>
      <c r="N393" s="2415"/>
      <c r="O393" s="2415"/>
      <c r="P393" s="2415"/>
      <c r="Q393" s="2415"/>
      <c r="R393" s="2415"/>
      <c r="S393" s="2415"/>
      <c r="T393" s="2415"/>
      <c r="U393" s="2415"/>
      <c r="V393" s="2415"/>
      <c r="W393" s="2415"/>
      <c r="X393" s="2415"/>
      <c r="Y393" s="2415"/>
      <c r="Z393" s="2415"/>
      <c r="AA393" s="2415"/>
      <c r="AB393" s="2415"/>
      <c r="AC393" s="2415"/>
      <c r="AD393" s="2415"/>
      <c r="AE393" s="2415"/>
      <c r="AF393" s="2415"/>
      <c r="AG393" s="2415"/>
    </row>
    <row r="394" spans="1:33" s="2416" customFormat="1" ht="16.5" customHeight="1" x14ac:dyDescent="0.3">
      <c r="A394" s="2414"/>
      <c r="B394" s="1531" t="s">
        <v>1385</v>
      </c>
      <c r="C394" s="1530"/>
      <c r="D394" s="2415"/>
      <c r="E394" s="2415"/>
      <c r="F394" s="2415"/>
      <c r="G394" s="2415"/>
      <c r="H394" s="2415"/>
      <c r="I394" s="2415"/>
      <c r="J394" s="2415"/>
      <c r="K394" s="2415"/>
      <c r="L394" s="2415"/>
      <c r="M394" s="2415"/>
      <c r="N394" s="2415"/>
      <c r="O394" s="2415"/>
      <c r="P394" s="2415"/>
      <c r="Q394" s="2415"/>
      <c r="R394" s="2415"/>
      <c r="S394" s="2415"/>
      <c r="T394" s="2415"/>
      <c r="U394" s="2415"/>
      <c r="V394" s="2415"/>
      <c r="W394" s="2415"/>
      <c r="X394" s="2415"/>
      <c r="Y394" s="2415"/>
      <c r="Z394" s="2415"/>
      <c r="AA394" s="2415"/>
      <c r="AB394" s="2415"/>
      <c r="AC394" s="2415"/>
      <c r="AD394" s="2415"/>
      <c r="AE394" s="2415"/>
      <c r="AF394" s="2415"/>
      <c r="AG394" s="2415"/>
    </row>
    <row r="395" spans="1:33" ht="16.5" customHeight="1" x14ac:dyDescent="0.2">
      <c r="A395" s="1530"/>
      <c r="B395" s="194" t="s">
        <v>2117</v>
      </c>
      <c r="C395" s="1535"/>
      <c r="D395" s="1530"/>
      <c r="E395" s="1530"/>
      <c r="F395" s="1530"/>
      <c r="G395" s="1530"/>
      <c r="H395" s="1530"/>
      <c r="I395" s="1532"/>
      <c r="J395" s="1532"/>
      <c r="K395" s="1532"/>
      <c r="L395" s="1532"/>
      <c r="M395" s="1532"/>
      <c r="N395" s="1532"/>
      <c r="O395" s="1530"/>
      <c r="P395" s="1530"/>
      <c r="Q395" s="1530"/>
      <c r="R395" s="1530"/>
      <c r="S395" s="1530"/>
      <c r="T395" s="1532"/>
      <c r="U395" s="1530"/>
      <c r="V395" s="1533"/>
      <c r="W395" s="1533"/>
      <c r="X395" s="1533"/>
      <c r="Y395" s="1530"/>
      <c r="Z395" s="1530"/>
      <c r="AA395" s="1530"/>
      <c r="AB395" s="1530"/>
      <c r="AC395" s="1530"/>
      <c r="AD395" s="1530"/>
      <c r="AE395" s="1530"/>
      <c r="AF395" s="1530"/>
      <c r="AG395" s="1532"/>
    </row>
    <row r="396" spans="1:33" ht="16.5" customHeight="1" x14ac:dyDescent="0.2">
      <c r="A396" s="1534"/>
      <c r="D396" s="1530"/>
      <c r="E396" s="1535"/>
      <c r="F396" s="1535"/>
      <c r="G396" s="1535"/>
      <c r="H396" s="1535"/>
      <c r="I396" s="1536"/>
      <c r="J396" s="1536"/>
      <c r="K396" s="1536"/>
      <c r="L396" s="1536"/>
      <c r="M396" s="1537"/>
      <c r="N396" s="1538"/>
      <c r="O396" s="1539"/>
      <c r="P396" s="1540"/>
      <c r="Q396" s="1540"/>
      <c r="R396" s="1540"/>
      <c r="S396" s="1540"/>
      <c r="T396" s="1537"/>
      <c r="U396" s="1541"/>
      <c r="V396" s="1530"/>
      <c r="W396" s="1530"/>
      <c r="X396" s="1530"/>
      <c r="Y396" s="1542"/>
      <c r="Z396" s="1530"/>
      <c r="AA396" s="1534"/>
      <c r="AB396" s="1534"/>
      <c r="AC396" s="1540"/>
      <c r="AD396" s="1530"/>
      <c r="AE396" s="1530"/>
      <c r="AF396" s="1530"/>
      <c r="AG396" s="1532"/>
    </row>
    <row r="397" spans="1:33" ht="16.5" customHeight="1" x14ac:dyDescent="0.2">
      <c r="A397" s="1534"/>
      <c r="D397" s="1535"/>
      <c r="E397" s="1535"/>
      <c r="F397" s="1535"/>
      <c r="G397" s="1535"/>
      <c r="H397" s="1535"/>
      <c r="I397" s="1536"/>
      <c r="J397" s="1536"/>
      <c r="K397" s="1536"/>
      <c r="L397" s="1536"/>
      <c r="M397" s="1537"/>
      <c r="N397" s="1538"/>
      <c r="O397" s="1539"/>
      <c r="P397" s="1540"/>
      <c r="Q397" s="1540"/>
      <c r="R397" s="1540"/>
      <c r="S397" s="1540"/>
      <c r="T397" s="1537"/>
      <c r="U397" s="1541"/>
      <c r="V397" s="1530"/>
      <c r="W397" s="1530"/>
      <c r="X397" s="1530"/>
      <c r="Y397" s="1543"/>
      <c r="Z397" s="1530"/>
      <c r="AA397" s="1534"/>
      <c r="AB397" s="1534"/>
      <c r="AC397" s="1540"/>
      <c r="AD397" s="1530"/>
      <c r="AE397" s="1530"/>
      <c r="AF397" s="1530"/>
      <c r="AG397" s="1532"/>
    </row>
    <row r="398" spans="1:33" ht="16.5" customHeight="1" x14ac:dyDescent="0.2">
      <c r="A398" s="1534"/>
      <c r="B398" s="1531"/>
      <c r="C398" s="1544"/>
      <c r="D398" s="1535"/>
      <c r="E398" s="1535"/>
      <c r="F398" s="1535"/>
      <c r="G398" s="1535"/>
      <c r="H398" s="1535"/>
      <c r="I398" s="1536"/>
      <c r="J398" s="1536"/>
      <c r="K398" s="1536"/>
      <c r="L398" s="1536"/>
      <c r="M398" s="1537"/>
      <c r="N398" s="1538"/>
      <c r="O398" s="1539"/>
      <c r="P398" s="1540"/>
      <c r="Q398" s="1540"/>
      <c r="R398" s="1540"/>
      <c r="S398" s="1540"/>
      <c r="T398" s="1537"/>
      <c r="U398" s="3249" t="s">
        <v>527</v>
      </c>
      <c r="V398" s="3249"/>
      <c r="W398" s="3249"/>
      <c r="X398" s="3249"/>
      <c r="Y398" s="3249"/>
      <c r="Z398" s="1530"/>
      <c r="AA398" s="1534"/>
      <c r="AB398" s="1534"/>
      <c r="AC398" s="1540"/>
      <c r="AD398" s="1530"/>
      <c r="AE398" s="1530"/>
      <c r="AF398" s="1530"/>
      <c r="AG398" s="1532"/>
    </row>
    <row r="399" spans="1:33" ht="16.5" customHeight="1" thickBot="1" x14ac:dyDescent="0.25">
      <c r="A399" s="1534"/>
      <c r="B399" s="1531"/>
      <c r="C399" s="1544"/>
      <c r="D399" s="1535"/>
      <c r="E399" s="1535"/>
      <c r="F399" s="1535"/>
      <c r="G399" s="1535"/>
      <c r="H399" s="1535"/>
      <c r="I399" s="1536"/>
      <c r="J399" s="1536"/>
      <c r="K399" s="1536"/>
      <c r="L399" s="1536"/>
      <c r="M399" s="1537"/>
      <c r="N399" s="1538"/>
      <c r="O399" s="1539"/>
      <c r="P399" s="1540"/>
      <c r="Q399" s="1540"/>
      <c r="R399" s="1540"/>
      <c r="S399" s="1540"/>
      <c r="T399" s="1537"/>
      <c r="U399" s="1541"/>
      <c r="V399" s="1545"/>
      <c r="W399" s="1545"/>
      <c r="X399" s="1545"/>
      <c r="Y399" s="1543"/>
      <c r="Z399" s="1530"/>
      <c r="AA399" s="1534"/>
      <c r="AB399" s="1534"/>
      <c r="AC399" s="1540"/>
      <c r="AD399" s="1530"/>
      <c r="AE399" s="1530"/>
      <c r="AF399" s="1530"/>
      <c r="AG399" s="1532"/>
    </row>
    <row r="400" spans="1:33" ht="18" customHeight="1" thickTop="1" x14ac:dyDescent="0.3">
      <c r="A400" s="1534"/>
      <c r="B400" s="1531"/>
      <c r="C400" s="1544"/>
      <c r="D400" s="1546"/>
      <c r="E400" s="1546"/>
      <c r="F400" s="1546"/>
      <c r="G400" s="1547"/>
      <c r="H400" s="1547"/>
      <c r="I400" s="1548"/>
      <c r="J400" s="1548"/>
      <c r="K400" s="1548"/>
      <c r="L400" s="1548"/>
      <c r="M400" s="1548"/>
      <c r="N400" s="1549"/>
      <c r="O400" s="1546"/>
      <c r="P400" s="1547"/>
      <c r="Q400" s="1540"/>
      <c r="R400" s="1540"/>
      <c r="S400" s="1540"/>
      <c r="T400" s="1537"/>
      <c r="U400" s="1534"/>
      <c r="V400" s="201" t="s">
        <v>246</v>
      </c>
      <c r="W400" s="202" t="s">
        <v>247</v>
      </c>
      <c r="X400" s="203" t="s">
        <v>248</v>
      </c>
      <c r="Y400" s="1543"/>
      <c r="Z400" s="1530"/>
      <c r="AA400" s="1534"/>
      <c r="AB400" s="1534"/>
      <c r="AC400" s="1540"/>
      <c r="AD400" s="1530"/>
      <c r="AE400" s="1530"/>
      <c r="AF400" s="1530"/>
      <c r="AG400" s="1532"/>
    </row>
    <row r="401" spans="1:33" ht="18" customHeight="1" x14ac:dyDescent="0.3">
      <c r="A401" s="1534"/>
      <c r="B401" s="1531"/>
      <c r="C401" s="1544"/>
      <c r="D401" s="1546"/>
      <c r="E401" s="1546"/>
      <c r="F401" s="1546"/>
      <c r="G401" s="1547"/>
      <c r="H401" s="1547"/>
      <c r="I401" s="1548"/>
      <c r="J401" s="1548"/>
      <c r="K401" s="1548"/>
      <c r="L401" s="1548"/>
      <c r="M401" s="1548"/>
      <c r="N401" s="1549"/>
      <c r="O401" s="1546"/>
      <c r="P401" s="1547"/>
      <c r="Q401" s="1540"/>
      <c r="R401" s="1540"/>
      <c r="S401" s="1540"/>
      <c r="T401" s="1537"/>
      <c r="U401" s="1550"/>
      <c r="V401" s="1551" t="s">
        <v>50</v>
      </c>
      <c r="W401" s="1668" t="s">
        <v>51</v>
      </c>
      <c r="X401" s="1552">
        <f>+AC10</f>
        <v>4200</v>
      </c>
      <c r="Y401" s="1543"/>
      <c r="Z401" s="1532"/>
      <c r="AA401" s="1550"/>
      <c r="AB401" s="1550"/>
      <c r="AC401" s="1553"/>
      <c r="AD401" s="1532"/>
      <c r="AE401" s="1530"/>
      <c r="AF401" s="1530"/>
      <c r="AG401" s="1532"/>
    </row>
    <row r="402" spans="1:33" ht="18" customHeight="1" x14ac:dyDescent="0.3">
      <c r="A402" s="1530"/>
      <c r="B402" s="1531"/>
      <c r="C402" s="1544"/>
      <c r="D402" s="1546"/>
      <c r="E402" s="1546"/>
      <c r="F402" s="1546"/>
      <c r="G402" s="1547"/>
      <c r="H402" s="1547"/>
      <c r="I402" s="1548"/>
      <c r="J402" s="1548"/>
      <c r="K402" s="1548"/>
      <c r="L402" s="1548"/>
      <c r="M402" s="1548"/>
      <c r="N402" s="1549"/>
      <c r="O402" s="1546"/>
      <c r="P402" s="1547"/>
      <c r="Q402" s="1540"/>
      <c r="R402" s="1540"/>
      <c r="S402" s="1540"/>
      <c r="T402" s="1537"/>
      <c r="U402" s="1550"/>
      <c r="V402" s="1551" t="s">
        <v>53</v>
      </c>
      <c r="W402" s="1668" t="s">
        <v>54</v>
      </c>
      <c r="X402" s="1552">
        <f>+AC12</f>
        <v>29800</v>
      </c>
      <c r="Y402" s="1554"/>
      <c r="Z402" s="1532"/>
      <c r="AA402" s="1550"/>
      <c r="AB402" s="1550"/>
      <c r="AC402" s="1553"/>
      <c r="AD402" s="1532"/>
      <c r="AE402" s="1530"/>
      <c r="AF402" s="1530"/>
      <c r="AG402" s="1532"/>
    </row>
    <row r="403" spans="1:33" ht="18" customHeight="1" x14ac:dyDescent="0.3">
      <c r="A403" s="1555"/>
      <c r="B403" s="1544"/>
      <c r="C403" s="1535"/>
      <c r="D403" s="1546"/>
      <c r="E403" s="1546"/>
      <c r="F403" s="1546"/>
      <c r="G403" s="1547"/>
      <c r="H403" s="1547"/>
      <c r="I403" s="1548"/>
      <c r="J403" s="1548"/>
      <c r="K403" s="1548"/>
      <c r="L403" s="1548"/>
      <c r="M403" s="1548"/>
      <c r="N403" s="1549"/>
      <c r="O403" s="1546"/>
      <c r="P403" s="1547"/>
      <c r="Q403" s="1540"/>
      <c r="R403" s="1540"/>
      <c r="S403" s="1540"/>
      <c r="T403" s="1537"/>
      <c r="U403" s="1550"/>
      <c r="V403" s="1551" t="s">
        <v>55</v>
      </c>
      <c r="W403" s="1668" t="s">
        <v>56</v>
      </c>
      <c r="X403" s="1552">
        <f>+AC14</f>
        <v>320</v>
      </c>
      <c r="Y403" s="1556"/>
      <c r="Z403" s="1532"/>
      <c r="AA403" s="1550"/>
      <c r="AB403" s="1550"/>
      <c r="AC403" s="1553"/>
      <c r="AD403" s="1532"/>
      <c r="AE403" s="1530"/>
      <c r="AF403" s="1530"/>
      <c r="AG403" s="1532"/>
    </row>
    <row r="404" spans="1:33" ht="18" customHeight="1" x14ac:dyDescent="0.3">
      <c r="A404" s="1555"/>
      <c r="B404" s="1544"/>
      <c r="C404" s="1535"/>
      <c r="D404" s="3245" t="s">
        <v>249</v>
      </c>
      <c r="E404" s="3246"/>
      <c r="F404" s="1546"/>
      <c r="G404" s="1547"/>
      <c r="H404" s="1547"/>
      <c r="I404" s="1548"/>
      <c r="J404" s="1548"/>
      <c r="K404" s="1548"/>
      <c r="L404" s="1548"/>
      <c r="M404" s="1548"/>
      <c r="N404" s="3245" t="s">
        <v>249</v>
      </c>
      <c r="O404" s="3246"/>
      <c r="P404" s="1547"/>
      <c r="Q404" s="1540"/>
      <c r="R404" s="1557"/>
      <c r="S404" s="1540"/>
      <c r="T404" s="1558"/>
      <c r="U404" s="1550"/>
      <c r="V404" s="1551" t="s">
        <v>57</v>
      </c>
      <c r="W404" s="1668" t="s">
        <v>58</v>
      </c>
      <c r="X404" s="1552">
        <f>+AC28</f>
        <v>276.25</v>
      </c>
      <c r="Y404" s="1543"/>
      <c r="Z404" s="1532"/>
      <c r="AA404" s="1550"/>
      <c r="AB404" s="1550"/>
      <c r="AC404" s="1553"/>
      <c r="AD404" s="1532"/>
      <c r="AE404" s="1530"/>
      <c r="AF404" s="1530"/>
      <c r="AG404" s="1532"/>
    </row>
    <row r="405" spans="1:33" ht="18" customHeight="1" x14ac:dyDescent="0.3">
      <c r="A405" s="1530"/>
      <c r="B405" s="1535"/>
      <c r="C405" s="1535"/>
      <c r="D405" s="3247" t="s">
        <v>250</v>
      </c>
      <c r="E405" s="3248"/>
      <c r="F405" s="1559"/>
      <c r="G405" s="1547"/>
      <c r="H405" s="1547"/>
      <c r="I405" s="1548"/>
      <c r="J405" s="1548"/>
      <c r="K405" s="1548"/>
      <c r="L405" s="1548"/>
      <c r="M405" s="1548"/>
      <c r="N405" s="3247" t="s">
        <v>250</v>
      </c>
      <c r="O405" s="3248"/>
      <c r="P405" s="1547"/>
      <c r="Q405" s="1540"/>
      <c r="R405" s="1540"/>
      <c r="S405" s="1540"/>
      <c r="T405" s="1537"/>
      <c r="U405" s="1550"/>
      <c r="V405" s="1551" t="s">
        <v>59</v>
      </c>
      <c r="W405" s="1668" t="s">
        <v>60</v>
      </c>
      <c r="X405" s="1552">
        <f>+AC24</f>
        <v>1193.2</v>
      </c>
      <c r="Y405" s="1543"/>
      <c r="Z405" s="1532"/>
      <c r="AA405" s="1550"/>
      <c r="AB405" s="1550"/>
      <c r="AC405" s="1553"/>
      <c r="AD405" s="1532"/>
      <c r="AE405" s="1530"/>
      <c r="AF405" s="1530"/>
      <c r="AG405" s="1532"/>
    </row>
    <row r="406" spans="1:33" ht="18" customHeight="1" x14ac:dyDescent="0.2">
      <c r="A406" s="1555"/>
      <c r="B406" s="1544"/>
      <c r="C406" s="1535"/>
      <c r="D406" s="1535"/>
      <c r="E406" s="1535"/>
      <c r="F406" s="1535"/>
      <c r="G406" s="1535"/>
      <c r="H406" s="1535"/>
      <c r="I406" s="1536"/>
      <c r="J406" s="1536"/>
      <c r="K406" s="1536"/>
      <c r="L406" s="1536"/>
      <c r="M406" s="1537"/>
      <c r="N406" s="1538"/>
      <c r="O406" s="1539"/>
      <c r="P406" s="1540"/>
      <c r="Q406" s="1540"/>
      <c r="R406" s="1540"/>
      <c r="S406" s="1540"/>
      <c r="T406" s="1537"/>
      <c r="U406" s="1550"/>
      <c r="V406" s="1551" t="s">
        <v>61</v>
      </c>
      <c r="W406" s="1668" t="s">
        <v>62</v>
      </c>
      <c r="X406" s="1552">
        <f>+AC26</f>
        <v>617</v>
      </c>
      <c r="Y406" s="1543"/>
      <c r="Z406" s="1532"/>
      <c r="AA406" s="1550"/>
      <c r="AB406" s="1550"/>
      <c r="AC406" s="1553"/>
      <c r="AD406" s="1532"/>
      <c r="AE406" s="1530"/>
      <c r="AF406" s="1530"/>
      <c r="AG406" s="1532"/>
    </row>
    <row r="407" spans="1:33" ht="40.5" customHeight="1" x14ac:dyDescent="0.2">
      <c r="A407" s="1555"/>
      <c r="B407" s="1544"/>
      <c r="C407" s="1535"/>
      <c r="D407" s="1535"/>
      <c r="E407" s="1535"/>
      <c r="F407" s="1535"/>
      <c r="G407" s="1535"/>
      <c r="H407" s="1535"/>
      <c r="I407" s="1536"/>
      <c r="J407" s="1536"/>
      <c r="K407" s="1536"/>
      <c r="L407" s="1536"/>
      <c r="M407" s="1537"/>
      <c r="N407" s="1538"/>
      <c r="O407" s="1539"/>
      <c r="P407" s="1540"/>
      <c r="Q407" s="1540"/>
      <c r="R407" s="1540"/>
      <c r="S407" s="1540"/>
      <c r="T407" s="1537"/>
      <c r="U407" s="1550"/>
      <c r="V407" s="1551" t="s">
        <v>1168</v>
      </c>
      <c r="W407" s="1669" t="s">
        <v>916</v>
      </c>
      <c r="X407" s="1552">
        <f>+AC16</f>
        <v>3000</v>
      </c>
      <c r="Y407" s="1543"/>
      <c r="Z407" s="1532"/>
      <c r="AA407" s="1550"/>
      <c r="AB407" s="1550"/>
      <c r="AC407" s="1553"/>
      <c r="AD407" s="1532"/>
      <c r="AE407" s="1530"/>
      <c r="AF407" s="1530"/>
      <c r="AG407" s="1532"/>
    </row>
    <row r="408" spans="1:33" ht="18" customHeight="1" x14ac:dyDescent="0.2">
      <c r="A408" s="1530"/>
      <c r="B408" s="1535"/>
      <c r="C408" s="1535"/>
      <c r="D408" s="1535"/>
      <c r="E408" s="1535"/>
      <c r="F408" s="1535"/>
      <c r="G408" s="1535"/>
      <c r="H408" s="1535"/>
      <c r="I408" s="1536"/>
      <c r="J408" s="1536"/>
      <c r="K408" s="1536"/>
      <c r="L408" s="1536"/>
      <c r="M408" s="1537"/>
      <c r="N408" s="1538"/>
      <c r="O408" s="1539"/>
      <c r="P408" s="1540"/>
      <c r="Q408" s="1540"/>
      <c r="R408" s="1540"/>
      <c r="S408" s="1540"/>
      <c r="T408" s="1537"/>
      <c r="U408" s="1550"/>
      <c r="V408" s="1560" t="s">
        <v>740</v>
      </c>
      <c r="W408" s="1668" t="s">
        <v>71</v>
      </c>
      <c r="X408" s="1552">
        <f>+AC30</f>
        <v>44455.990000000005</v>
      </c>
      <c r="Y408" s="1561"/>
      <c r="Z408" s="1532"/>
      <c r="AA408" s="1550"/>
      <c r="AB408" s="1550"/>
      <c r="AC408" s="1553"/>
      <c r="AD408" s="1532"/>
      <c r="AE408" s="1530"/>
      <c r="AF408" s="1530"/>
      <c r="AG408" s="1532"/>
    </row>
    <row r="409" spans="1:33" ht="18" customHeight="1" x14ac:dyDescent="0.2">
      <c r="A409" s="1530"/>
      <c r="B409" s="1535"/>
      <c r="C409" s="1535"/>
      <c r="D409" s="1535"/>
      <c r="E409" s="1535"/>
      <c r="F409" s="1535"/>
      <c r="G409" s="1535"/>
      <c r="H409" s="1535"/>
      <c r="I409" s="1536"/>
      <c r="J409" s="1536"/>
      <c r="K409" s="1536"/>
      <c r="L409" s="1536"/>
      <c r="M409" s="1537"/>
      <c r="N409" s="1538"/>
      <c r="O409" s="1539"/>
      <c r="P409" s="1540"/>
      <c r="Q409" s="1540"/>
      <c r="R409" s="1557"/>
      <c r="S409" s="1540"/>
      <c r="T409" s="1558"/>
      <c r="U409" s="1550"/>
      <c r="V409" s="1560" t="s">
        <v>72</v>
      </c>
      <c r="W409" s="1668" t="s">
        <v>71</v>
      </c>
      <c r="X409" s="1552">
        <f>+AC32</f>
        <v>14335.4</v>
      </c>
      <c r="Y409" s="1554"/>
      <c r="Z409" s="1532"/>
      <c r="AA409" s="1550"/>
      <c r="AB409" s="1550"/>
      <c r="AC409" s="1553"/>
      <c r="AD409" s="1532"/>
      <c r="AE409" s="1530"/>
      <c r="AF409" s="1530"/>
      <c r="AG409" s="1532"/>
    </row>
    <row r="410" spans="1:33" ht="33.950000000000003" customHeight="1" x14ac:dyDescent="0.2">
      <c r="A410" s="1530"/>
      <c r="B410" s="1535"/>
      <c r="C410" s="1535"/>
      <c r="D410" s="1535"/>
      <c r="E410" s="1535"/>
      <c r="F410" s="1535"/>
      <c r="G410" s="1535"/>
      <c r="H410" s="1535"/>
      <c r="I410" s="1536"/>
      <c r="J410" s="1536"/>
      <c r="K410" s="1536"/>
      <c r="L410" s="1536"/>
      <c r="M410" s="1537"/>
      <c r="N410" s="1538"/>
      <c r="O410" s="1539"/>
      <c r="P410" s="1540"/>
      <c r="Q410" s="1540"/>
      <c r="R410" s="1540"/>
      <c r="S410" s="1540"/>
      <c r="T410" s="1537"/>
      <c r="U410" s="1550"/>
      <c r="V410" s="1551" t="s">
        <v>281</v>
      </c>
      <c r="W410" s="1668" t="s">
        <v>291</v>
      </c>
      <c r="X410" s="1552">
        <f>+AB53</f>
        <v>112</v>
      </c>
      <c r="Y410" s="1562"/>
      <c r="Z410" s="1532"/>
      <c r="AA410" s="1550"/>
      <c r="AB410" s="1550"/>
      <c r="AC410" s="1553"/>
      <c r="AD410" s="1532"/>
      <c r="AE410" s="1530"/>
      <c r="AF410" s="1530"/>
      <c r="AG410" s="1532"/>
    </row>
    <row r="411" spans="1:33" ht="18" customHeight="1" x14ac:dyDescent="0.2">
      <c r="A411" s="1530"/>
      <c r="B411" s="1535"/>
      <c r="C411" s="1535"/>
      <c r="D411" s="1535"/>
      <c r="E411" s="1535"/>
      <c r="F411" s="1535"/>
      <c r="G411" s="1535"/>
      <c r="H411" s="1535"/>
      <c r="I411" s="1536"/>
      <c r="J411" s="1536"/>
      <c r="K411" s="1536"/>
      <c r="L411" s="1536"/>
      <c r="M411" s="1537"/>
      <c r="N411" s="1538"/>
      <c r="O411" s="1539"/>
      <c r="P411" s="1540"/>
      <c r="Q411" s="1540"/>
      <c r="R411" s="1540"/>
      <c r="S411" s="1540"/>
      <c r="T411" s="1558"/>
      <c r="U411" s="1550"/>
      <c r="V411" s="1560" t="s">
        <v>64</v>
      </c>
      <c r="W411" s="1668" t="s">
        <v>105</v>
      </c>
      <c r="X411" s="1552">
        <f>AC22+AC38+AC40+AB54+AC74+AC76+AC81+AC86+AC89+AC92+AC96+AC98+AC100+AC107+AC111+AC115+AC120+AC122+AC125+AC131+AC136+AC138+AC142+AC147+AC152+AC157+AC164+AC174+AC179+AC182+AC193+AC198+AC188+AC201+AC210+AC212+AC218+AC227+AC229+AC235+AC237+AC246+AC252+AC261+AC263+AC269+AC278+AC283+AC286+AC295+AC297+AC303+AC310+AC313+AC318+AC321+AC323+AC332+AC338+AC343+AC347+AC350+AC356+AC358+AC361+AC368+AC374+AC376+AC383+AC117</f>
        <v>1721.1459999999986</v>
      </c>
      <c r="Y411" s="1563"/>
      <c r="Z411" s="1532"/>
      <c r="AA411" s="1550"/>
      <c r="AB411" s="1550"/>
      <c r="AC411" s="1553"/>
      <c r="AD411" s="1532"/>
      <c r="AE411" s="1530"/>
      <c r="AF411" s="1530"/>
      <c r="AG411" s="1532"/>
    </row>
    <row r="412" spans="1:33" ht="56.25" customHeight="1" x14ac:dyDescent="0.2">
      <c r="A412" s="1530"/>
      <c r="B412" s="1535"/>
      <c r="C412" s="1535"/>
      <c r="D412" s="1535"/>
      <c r="E412" s="1535"/>
      <c r="F412" s="1535"/>
      <c r="G412" s="1535"/>
      <c r="H412" s="1535"/>
      <c r="I412" s="1536"/>
      <c r="J412" s="1536"/>
      <c r="K412" s="1536"/>
      <c r="L412" s="1536"/>
      <c r="M412" s="1537"/>
      <c r="N412" s="1538"/>
      <c r="O412" s="1539"/>
      <c r="P412" s="1540"/>
      <c r="Q412" s="1540"/>
      <c r="R412" s="1540"/>
      <c r="S412" s="1540"/>
      <c r="T412" s="1537"/>
      <c r="U412" s="1550"/>
      <c r="V412" s="1551" t="s">
        <v>1170</v>
      </c>
      <c r="W412" s="1670" t="s">
        <v>325</v>
      </c>
      <c r="X412" s="1552">
        <f>+AC55</f>
        <v>4500</v>
      </c>
      <c r="Y412" s="1543"/>
      <c r="Z412" s="1532"/>
      <c r="AA412" s="1550"/>
      <c r="AB412" s="1550"/>
      <c r="AC412" s="1553"/>
      <c r="AD412" s="1532"/>
      <c r="AE412" s="1530"/>
      <c r="AF412" s="1530"/>
      <c r="AG412" s="1532"/>
    </row>
    <row r="413" spans="1:33" ht="18" customHeight="1" x14ac:dyDescent="0.2">
      <c r="A413" s="1532"/>
      <c r="B413" s="1537"/>
      <c r="C413" s="1537"/>
      <c r="D413" s="1537"/>
      <c r="E413" s="1537"/>
      <c r="F413" s="1537"/>
      <c r="G413" s="1537"/>
      <c r="H413" s="1537"/>
      <c r="I413" s="1536"/>
      <c r="J413" s="1536"/>
      <c r="K413" s="1536"/>
      <c r="L413" s="1536"/>
      <c r="M413" s="1537"/>
      <c r="N413" s="1538"/>
      <c r="O413" s="1536"/>
      <c r="P413" s="1553"/>
      <c r="Q413" s="1553"/>
      <c r="R413" s="1553"/>
      <c r="S413" s="1553"/>
      <c r="T413" s="1537"/>
      <c r="U413" s="1550"/>
      <c r="V413" s="1564" t="s">
        <v>741</v>
      </c>
      <c r="W413" s="1668" t="s">
        <v>82</v>
      </c>
      <c r="X413" s="1552">
        <f>+AC67+AC134</f>
        <v>6430.48</v>
      </c>
      <c r="Y413" s="1554"/>
      <c r="Z413" s="1532"/>
      <c r="AA413" s="1550"/>
      <c r="AB413" s="1550"/>
      <c r="AC413" s="1553"/>
      <c r="AD413" s="1532"/>
      <c r="AE413" s="1532"/>
      <c r="AF413" s="1532"/>
      <c r="AG413" s="1532"/>
    </row>
    <row r="414" spans="1:33" ht="18" customHeight="1" x14ac:dyDescent="0.2">
      <c r="A414" s="1532"/>
      <c r="B414" s="1537"/>
      <c r="C414" s="1537"/>
      <c r="D414" s="1537"/>
      <c r="E414" s="1537"/>
      <c r="F414" s="1537"/>
      <c r="G414" s="1537"/>
      <c r="H414" s="1537"/>
      <c r="I414" s="1536"/>
      <c r="J414" s="1536"/>
      <c r="K414" s="1536"/>
      <c r="L414" s="1536"/>
      <c r="M414" s="1537"/>
      <c r="N414" s="1538"/>
      <c r="O414" s="1536"/>
      <c r="P414" s="1553"/>
      <c r="Q414" s="1553"/>
      <c r="R414" s="1553"/>
      <c r="S414" s="1553"/>
      <c r="T414" s="1537"/>
      <c r="U414" s="1550"/>
      <c r="V414" s="1560" t="s">
        <v>742</v>
      </c>
      <c r="W414" s="1668" t="s">
        <v>132</v>
      </c>
      <c r="X414" s="1552">
        <f>+AC18</f>
        <v>20000.008000000002</v>
      </c>
      <c r="Y414" s="1554"/>
      <c r="Z414" s="1532"/>
      <c r="AA414" s="1550"/>
      <c r="AB414" s="1550"/>
      <c r="AC414" s="1553"/>
      <c r="AD414" s="1532"/>
      <c r="AE414" s="1532"/>
      <c r="AF414" s="1532"/>
      <c r="AG414" s="1532"/>
    </row>
    <row r="415" spans="1:33" ht="33.950000000000003" customHeight="1" x14ac:dyDescent="0.2">
      <c r="A415" s="1530"/>
      <c r="B415" s="1535"/>
      <c r="C415" s="1535"/>
      <c r="D415" s="1535"/>
      <c r="E415" s="1535"/>
      <c r="F415" s="1535"/>
      <c r="G415" s="1535"/>
      <c r="H415" s="1535"/>
      <c r="I415" s="1536"/>
      <c r="J415" s="1536"/>
      <c r="K415" s="1536"/>
      <c r="L415" s="1536"/>
      <c r="M415" s="1537"/>
      <c r="N415" s="1538"/>
      <c r="O415" s="1539"/>
      <c r="P415" s="1540"/>
      <c r="Q415" s="1540"/>
      <c r="R415" s="1540"/>
      <c r="S415" s="1540"/>
      <c r="T415" s="1537"/>
      <c r="U415" s="1534"/>
      <c r="V415" s="1551" t="s">
        <v>801</v>
      </c>
      <c r="W415" s="1668" t="s">
        <v>74</v>
      </c>
      <c r="X415" s="1552">
        <f>+AC34</f>
        <v>6000</v>
      </c>
      <c r="Y415" s="1565"/>
      <c r="Z415" s="1566"/>
      <c r="AA415" s="1534"/>
      <c r="AB415" s="1534"/>
      <c r="AC415" s="1540"/>
      <c r="AD415" s="1530"/>
      <c r="AE415" s="1530"/>
      <c r="AF415" s="1530"/>
      <c r="AG415" s="1532"/>
    </row>
    <row r="416" spans="1:33" ht="33.950000000000003" customHeight="1" x14ac:dyDescent="0.2">
      <c r="A416" s="1530"/>
      <c r="B416" s="1535"/>
      <c r="C416" s="1535"/>
      <c r="D416" s="1535"/>
      <c r="E416" s="1535"/>
      <c r="F416" s="1535"/>
      <c r="G416" s="1535"/>
      <c r="H416" s="1535"/>
      <c r="I416" s="1536"/>
      <c r="J416" s="1536"/>
      <c r="K416" s="1536"/>
      <c r="L416" s="1536"/>
      <c r="M416" s="1537"/>
      <c r="N416" s="1538"/>
      <c r="O416" s="1539"/>
      <c r="P416" s="1540"/>
      <c r="Q416" s="1540"/>
      <c r="R416" s="1540"/>
      <c r="S416" s="1540"/>
      <c r="T416" s="1537"/>
      <c r="U416" s="1534"/>
      <c r="V416" s="1567" t="s">
        <v>73</v>
      </c>
      <c r="W416" s="1671" t="s">
        <v>74</v>
      </c>
      <c r="X416" s="1568">
        <f>+AC36</f>
        <v>4275.6000000000004</v>
      </c>
      <c r="Y416" s="1569"/>
      <c r="Z416" s="1530"/>
      <c r="AA416" s="1534"/>
      <c r="AB416" s="1534"/>
      <c r="AC416" s="1540"/>
      <c r="AD416" s="1530"/>
      <c r="AE416" s="1530"/>
      <c r="AF416" s="1530"/>
      <c r="AG416" s="1532"/>
    </row>
    <row r="417" spans="1:33" ht="18" customHeight="1" thickBot="1" x14ac:dyDescent="0.25">
      <c r="A417" s="1530"/>
      <c r="B417" s="1535"/>
      <c r="C417" s="1535"/>
      <c r="D417" s="1535"/>
      <c r="E417" s="1535"/>
      <c r="F417" s="1535"/>
      <c r="G417" s="1535"/>
      <c r="H417" s="1535"/>
      <c r="I417" s="1536"/>
      <c r="J417" s="1536"/>
      <c r="K417" s="1536"/>
      <c r="L417" s="1536"/>
      <c r="M417" s="1537"/>
      <c r="N417" s="1538"/>
      <c r="O417" s="1539"/>
      <c r="P417" s="1540"/>
      <c r="Q417" s="1540"/>
      <c r="R417" s="1540"/>
      <c r="S417" s="1540"/>
      <c r="T417" s="1537"/>
      <c r="U417" s="1534"/>
      <c r="V417" s="211"/>
      <c r="W417" s="221" t="s">
        <v>251</v>
      </c>
      <c r="X417" s="1672">
        <f>SUM(X397:X416)</f>
        <v>141237.07399999999</v>
      </c>
      <c r="Y417" s="1569"/>
      <c r="Z417" s="1570"/>
      <c r="AA417" s="1534"/>
      <c r="AB417" s="1534"/>
      <c r="AC417" s="1540"/>
      <c r="AD417" s="1530"/>
      <c r="AE417" s="1530"/>
      <c r="AF417" s="1530"/>
      <c r="AG417" s="1532"/>
    </row>
    <row r="418" spans="1:33" ht="16.5" customHeight="1" thickTop="1" x14ac:dyDescent="0.2">
      <c r="A418" s="1530"/>
      <c r="B418" s="1535"/>
      <c r="C418" s="1535"/>
      <c r="D418" s="1535"/>
      <c r="E418" s="1535"/>
      <c r="F418" s="1535"/>
      <c r="G418" s="1535"/>
      <c r="H418" s="1535"/>
      <c r="I418" s="1536"/>
      <c r="J418" s="1536"/>
      <c r="K418" s="1536"/>
      <c r="L418" s="1536"/>
      <c r="M418" s="1537"/>
      <c r="N418" s="1538"/>
      <c r="O418" s="1539"/>
      <c r="P418" s="1540"/>
      <c r="Q418" s="1540"/>
      <c r="R418" s="1540"/>
      <c r="S418" s="1540"/>
      <c r="T418" s="1537"/>
      <c r="U418" s="1550"/>
      <c r="V418" s="1571"/>
      <c r="W418" s="1572"/>
      <c r="X418" s="1573"/>
      <c r="Y418" s="1574"/>
      <c r="Z418" s="1536"/>
      <c r="AA418" s="1550"/>
      <c r="AB418" s="1550"/>
      <c r="AC418" s="1553"/>
      <c r="AD418" s="1530"/>
      <c r="AE418" s="1530"/>
      <c r="AF418" s="1530"/>
      <c r="AG418" s="1532"/>
    </row>
    <row r="419" spans="1:33" ht="16.5" customHeight="1" x14ac:dyDescent="0.2">
      <c r="A419" s="1530"/>
      <c r="B419" s="1535"/>
      <c r="C419" s="1535"/>
      <c r="D419" s="1535"/>
      <c r="E419" s="1535"/>
      <c r="F419" s="1535"/>
      <c r="G419" s="1535"/>
      <c r="H419" s="1535"/>
      <c r="I419" s="1536"/>
      <c r="J419" s="1536"/>
      <c r="K419" s="1536"/>
      <c r="L419" s="1536"/>
      <c r="M419" s="1537"/>
      <c r="N419" s="1538"/>
      <c r="O419" s="1539"/>
      <c r="P419" s="1540"/>
      <c r="Q419" s="1540"/>
      <c r="R419" s="1540"/>
      <c r="S419" s="1540"/>
      <c r="T419" s="1537"/>
      <c r="U419" s="1534"/>
      <c r="V419" s="1575"/>
      <c r="W419" s="1576" t="s">
        <v>252</v>
      </c>
      <c r="X419" s="1577"/>
      <c r="Y419" s="1578"/>
      <c r="Z419" s="1539"/>
      <c r="AA419" s="1534"/>
      <c r="AB419" s="1534"/>
      <c r="AC419" s="1540"/>
      <c r="AD419" s="1530"/>
      <c r="AE419" s="1530"/>
      <c r="AF419" s="1530"/>
      <c r="AG419" s="1532"/>
    </row>
    <row r="420" spans="1:33" ht="16.5" customHeight="1" x14ac:dyDescent="0.2">
      <c r="A420" s="1530"/>
      <c r="B420" s="1535"/>
      <c r="C420" s="1535"/>
      <c r="D420" s="1535"/>
      <c r="E420" s="1535"/>
      <c r="F420" s="1535"/>
      <c r="G420" s="1535"/>
      <c r="H420" s="1535"/>
      <c r="I420" s="1536"/>
      <c r="J420" s="1536"/>
      <c r="K420" s="1536"/>
      <c r="L420" s="1536"/>
      <c r="M420" s="1537"/>
      <c r="N420" s="1538"/>
      <c r="O420" s="1539"/>
      <c r="P420" s="1540"/>
      <c r="Q420" s="1540"/>
      <c r="R420" s="1540"/>
      <c r="S420" s="1540"/>
      <c r="T420" s="1537"/>
      <c r="U420" s="1534"/>
      <c r="V420" s="1575"/>
      <c r="W420" s="1579" t="s">
        <v>528</v>
      </c>
      <c r="X420" s="1580">
        <f>+SUM(X401:X406)+SUM(X408)+SUM(X410:X411)+SUM(X415)</f>
        <v>88695.585999999996</v>
      </c>
      <c r="Y420" s="1581"/>
      <c r="Z420" s="1539"/>
      <c r="AA420" s="1534"/>
      <c r="AB420" s="1534"/>
      <c r="AC420" s="1540"/>
      <c r="AD420" s="1530"/>
      <c r="AE420" s="1530"/>
      <c r="AF420" s="1530"/>
      <c r="AG420" s="1532"/>
    </row>
    <row r="421" spans="1:33" ht="16.5" customHeight="1" x14ac:dyDescent="0.2">
      <c r="A421" s="1530"/>
      <c r="B421" s="1535"/>
      <c r="C421" s="1535"/>
      <c r="D421" s="1535"/>
      <c r="E421" s="1535"/>
      <c r="F421" s="1535"/>
      <c r="G421" s="1535"/>
      <c r="H421" s="1535"/>
      <c r="I421" s="1536"/>
      <c r="J421" s="1536"/>
      <c r="K421" s="1536"/>
      <c r="L421" s="1536"/>
      <c r="M421" s="1537"/>
      <c r="N421" s="1538"/>
      <c r="O421" s="1539"/>
      <c r="P421" s="1540"/>
      <c r="Q421" s="1540"/>
      <c r="R421" s="1540"/>
      <c r="S421" s="1540"/>
      <c r="T421" s="1537"/>
      <c r="U421" s="1534"/>
      <c r="V421" s="1575"/>
      <c r="W421" s="1579" t="s">
        <v>529</v>
      </c>
      <c r="X421" s="1580">
        <f>+X407+X412</f>
        <v>7500</v>
      </c>
      <c r="Y421" s="1581"/>
      <c r="Z421" s="1530"/>
      <c r="AA421" s="1534"/>
      <c r="AB421" s="1534"/>
      <c r="AC421" s="1540"/>
      <c r="AD421" s="1530"/>
      <c r="AE421" s="1530"/>
      <c r="AF421" s="1530"/>
      <c r="AG421" s="1532"/>
    </row>
    <row r="422" spans="1:33" ht="16.5" customHeight="1" x14ac:dyDescent="0.2">
      <c r="A422" s="1530"/>
      <c r="B422" s="1535"/>
      <c r="C422" s="1535"/>
      <c r="D422" s="1535"/>
      <c r="E422" s="1535"/>
      <c r="F422" s="1535"/>
      <c r="G422" s="1535"/>
      <c r="H422" s="1535"/>
      <c r="I422" s="1536"/>
      <c r="J422" s="1536"/>
      <c r="K422" s="1536"/>
      <c r="L422" s="1536"/>
      <c r="M422" s="1537"/>
      <c r="N422" s="1538"/>
      <c r="O422" s="1539"/>
      <c r="P422" s="1540"/>
      <c r="Q422" s="1540"/>
      <c r="R422" s="1540"/>
      <c r="S422" s="1540"/>
      <c r="T422" s="1537"/>
      <c r="U422" s="1534"/>
      <c r="V422" s="1575"/>
      <c r="W422" s="1579" t="s">
        <v>530</v>
      </c>
      <c r="X422" s="1582">
        <f>X409+X413+X414+X416</f>
        <v>45041.487999999998</v>
      </c>
      <c r="Y422" s="1581"/>
      <c r="Z422" s="1530"/>
      <c r="AA422" s="1534"/>
      <c r="AB422" s="1534"/>
      <c r="AC422" s="1540"/>
      <c r="AD422" s="1530"/>
      <c r="AE422" s="1530"/>
      <c r="AF422" s="1530"/>
      <c r="AG422" s="1532"/>
    </row>
    <row r="423" spans="1:33" ht="16.5" customHeight="1" x14ac:dyDescent="0.2">
      <c r="A423" s="1530"/>
      <c r="B423" s="1535"/>
      <c r="C423" s="1535"/>
      <c r="D423" s="1535"/>
      <c r="E423" s="1535"/>
      <c r="F423" s="1535"/>
      <c r="G423" s="1535"/>
      <c r="H423" s="1535"/>
      <c r="I423" s="1536"/>
      <c r="J423" s="1536"/>
      <c r="K423" s="1536"/>
      <c r="L423" s="1536"/>
      <c r="M423" s="1537"/>
      <c r="N423" s="1538"/>
      <c r="O423" s="1539"/>
      <c r="P423" s="1540"/>
      <c r="Q423" s="1540"/>
      <c r="R423" s="1540"/>
      <c r="S423" s="1540"/>
      <c r="T423" s="1537"/>
      <c r="U423" s="1534"/>
      <c r="V423" s="1575"/>
      <c r="W423" s="1583" t="s">
        <v>251</v>
      </c>
      <c r="X423" s="1673">
        <f>SUM(X420:X422)</f>
        <v>141237.07399999999</v>
      </c>
      <c r="Y423" s="1584"/>
      <c r="Z423" s="1530"/>
      <c r="AA423" s="1534"/>
      <c r="AB423" s="1534"/>
      <c r="AC423" s="1540"/>
      <c r="AD423" s="1530"/>
      <c r="AE423" s="1530"/>
      <c r="AF423" s="1530"/>
      <c r="AG423" s="1532"/>
    </row>
    <row r="424" spans="1:33" ht="16.5" customHeight="1" x14ac:dyDescent="0.2">
      <c r="A424" s="1530"/>
      <c r="B424" s="1535"/>
      <c r="C424" s="1535"/>
      <c r="D424" s="1535"/>
      <c r="E424" s="1535"/>
      <c r="F424" s="1535"/>
      <c r="G424" s="1535"/>
      <c r="H424" s="1535"/>
      <c r="I424" s="1536"/>
      <c r="J424" s="1536"/>
      <c r="K424" s="1536"/>
      <c r="L424" s="1536"/>
      <c r="M424" s="1537"/>
      <c r="N424" s="1538"/>
      <c r="O424" s="1539"/>
      <c r="P424" s="1540"/>
      <c r="Q424" s="1540"/>
      <c r="R424" s="1540"/>
      <c r="S424" s="1540"/>
      <c r="T424" s="1537"/>
      <c r="U424" s="1534"/>
      <c r="V424" s="1575"/>
      <c r="W424" s="1579"/>
      <c r="X424" s="1585"/>
      <c r="Y424" s="1581"/>
      <c r="Z424" s="1530"/>
      <c r="AA424" s="1534"/>
      <c r="AB424" s="1534"/>
      <c r="AC424" s="1540"/>
      <c r="AD424" s="1530"/>
      <c r="AE424" s="1530"/>
      <c r="AF424" s="1530"/>
      <c r="AG424" s="1532"/>
    </row>
    <row r="425" spans="1:33" ht="16.5" customHeight="1" x14ac:dyDescent="0.2">
      <c r="A425" s="1530"/>
      <c r="B425" s="1535"/>
      <c r="C425" s="1535"/>
      <c r="D425" s="1535"/>
      <c r="E425" s="1535"/>
      <c r="F425" s="1535"/>
      <c r="G425" s="1535"/>
      <c r="H425" s="1535"/>
      <c r="I425" s="1536"/>
      <c r="J425" s="1536"/>
      <c r="K425" s="1536"/>
      <c r="L425" s="1536"/>
      <c r="M425" s="1537"/>
      <c r="N425" s="1538"/>
      <c r="O425" s="1539"/>
      <c r="P425" s="1540"/>
      <c r="Q425" s="1540"/>
      <c r="R425" s="1540"/>
      <c r="S425" s="1540"/>
      <c r="T425" s="1537"/>
      <c r="U425" s="1534"/>
      <c r="V425" s="1575"/>
      <c r="W425" s="1583" t="s">
        <v>256</v>
      </c>
      <c r="X425" s="1586"/>
      <c r="Y425" s="1581"/>
      <c r="Z425" s="1530"/>
      <c r="AA425" s="1534"/>
      <c r="AB425" s="1534"/>
      <c r="AC425" s="1540"/>
      <c r="AD425" s="1530"/>
      <c r="AE425" s="1530"/>
      <c r="AF425" s="1530"/>
      <c r="AG425" s="1532"/>
    </row>
    <row r="426" spans="1:33" ht="16.5" customHeight="1" x14ac:dyDescent="0.2">
      <c r="A426" s="1530"/>
      <c r="B426" s="1535"/>
      <c r="C426" s="1535"/>
      <c r="D426" s="1535"/>
      <c r="E426" s="1535"/>
      <c r="F426" s="1535"/>
      <c r="G426" s="1535"/>
      <c r="H426" s="1535"/>
      <c r="I426" s="1536"/>
      <c r="J426" s="1536"/>
      <c r="K426" s="1536"/>
      <c r="L426" s="1536"/>
      <c r="M426" s="1537"/>
      <c r="N426" s="1538"/>
      <c r="O426" s="1539"/>
      <c r="P426" s="1540"/>
      <c r="Q426" s="1540"/>
      <c r="R426" s="1540"/>
      <c r="S426" s="1540"/>
      <c r="T426" s="1537"/>
      <c r="U426" s="1534"/>
      <c r="V426" s="1530"/>
      <c r="W426" s="1579" t="s">
        <v>531</v>
      </c>
      <c r="X426" s="1580">
        <f>+SUM(X401:X412)</f>
        <v>104530.98599999999</v>
      </c>
      <c r="Y426" s="1581"/>
      <c r="Z426" s="1530"/>
      <c r="AA426" s="1534"/>
      <c r="AB426" s="1534"/>
      <c r="AC426" s="1540"/>
      <c r="AD426" s="1530"/>
      <c r="AE426" s="1530"/>
      <c r="AF426" s="1530"/>
      <c r="AG426" s="1532"/>
    </row>
    <row r="427" spans="1:33" ht="16.5" customHeight="1" x14ac:dyDescent="0.2">
      <c r="A427" s="1530"/>
      <c r="B427" s="1535"/>
      <c r="C427" s="1535"/>
      <c r="D427" s="1535"/>
      <c r="E427" s="1535"/>
      <c r="F427" s="1535"/>
      <c r="G427" s="1535"/>
      <c r="H427" s="1535"/>
      <c r="I427" s="1536"/>
      <c r="J427" s="1536"/>
      <c r="K427" s="1536"/>
      <c r="L427" s="1536"/>
      <c r="M427" s="1537"/>
      <c r="N427" s="1538"/>
      <c r="O427" s="1539"/>
      <c r="P427" s="1540"/>
      <c r="Q427" s="1540"/>
      <c r="R427" s="1540"/>
      <c r="S427" s="1540"/>
      <c r="T427" s="1537"/>
      <c r="U427" s="1534"/>
      <c r="V427" s="1530"/>
      <c r="W427" s="1579" t="s">
        <v>532</v>
      </c>
      <c r="X427" s="1580">
        <f>+X413+X414</f>
        <v>26430.488000000001</v>
      </c>
      <c r="Y427" s="1581"/>
      <c r="Z427" s="1532"/>
      <c r="AA427" s="1534"/>
      <c r="AB427" s="1534"/>
      <c r="AC427" s="1540"/>
      <c r="AD427" s="1530"/>
      <c r="AE427" s="1530"/>
      <c r="AF427" s="1530"/>
      <c r="AG427" s="1532"/>
    </row>
    <row r="428" spans="1:33" ht="16.5" customHeight="1" x14ac:dyDescent="0.2">
      <c r="A428" s="1530"/>
      <c r="B428" s="1535"/>
      <c r="C428" s="1535"/>
      <c r="D428" s="1535"/>
      <c r="E428" s="1535"/>
      <c r="F428" s="1535"/>
      <c r="G428" s="1535"/>
      <c r="H428" s="1535"/>
      <c r="I428" s="1536"/>
      <c r="J428" s="1536"/>
      <c r="K428" s="1536"/>
      <c r="L428" s="1536"/>
      <c r="M428" s="1537"/>
      <c r="N428" s="1538"/>
      <c r="O428" s="1539"/>
      <c r="P428" s="1540"/>
      <c r="Q428" s="1540"/>
      <c r="R428" s="1540"/>
      <c r="S428" s="1540"/>
      <c r="T428" s="1537"/>
      <c r="U428" s="1534"/>
      <c r="V428" s="1530"/>
      <c r="W428" s="1579" t="s">
        <v>533</v>
      </c>
      <c r="X428" s="1582">
        <f>+X415+X416</f>
        <v>10275.6</v>
      </c>
      <c r="Y428" s="1581"/>
      <c r="Z428" s="1530"/>
      <c r="AA428" s="1534"/>
      <c r="AB428" s="1534"/>
      <c r="AC428" s="1540"/>
      <c r="AD428" s="1530"/>
      <c r="AE428" s="1530"/>
      <c r="AF428" s="1530"/>
      <c r="AG428" s="1532"/>
    </row>
    <row r="429" spans="1:33" ht="16.5" customHeight="1" x14ac:dyDescent="0.2">
      <c r="A429" s="1530"/>
      <c r="B429" s="1535"/>
      <c r="C429" s="1535"/>
      <c r="D429" s="1535"/>
      <c r="E429" s="1535"/>
      <c r="F429" s="1535"/>
      <c r="G429" s="1535"/>
      <c r="H429" s="1535"/>
      <c r="I429" s="1536"/>
      <c r="J429" s="1536"/>
      <c r="K429" s="1536"/>
      <c r="L429" s="1536"/>
      <c r="M429" s="1537"/>
      <c r="N429" s="1538"/>
      <c r="O429" s="1539"/>
      <c r="P429" s="1540"/>
      <c r="Q429" s="1540"/>
      <c r="R429" s="1540"/>
      <c r="S429" s="1540"/>
      <c r="T429" s="1537"/>
      <c r="U429" s="1541"/>
      <c r="V429" s="1530"/>
      <c r="W429" s="1583" t="s">
        <v>251</v>
      </c>
      <c r="X429" s="1673">
        <f>SUM(X426:X428)</f>
        <v>141237.07399999999</v>
      </c>
      <c r="Y429" s="1584"/>
      <c r="Z429" s="1530"/>
      <c r="AA429" s="1534"/>
      <c r="AB429" s="1534"/>
      <c r="AC429" s="1540"/>
      <c r="AD429" s="1530"/>
      <c r="AE429" s="1530"/>
      <c r="AF429" s="1530"/>
      <c r="AG429" s="1532"/>
    </row>
    <row r="430" spans="1:33" ht="16.5" customHeight="1" x14ac:dyDescent="0.2">
      <c r="A430" s="1530"/>
      <c r="B430" s="1535"/>
      <c r="C430" s="1535"/>
      <c r="D430" s="1535"/>
      <c r="E430" s="1535"/>
      <c r="F430" s="1535"/>
      <c r="G430" s="1535"/>
      <c r="H430" s="1535"/>
      <c r="I430" s="1536"/>
      <c r="J430" s="1536"/>
      <c r="K430" s="1536"/>
      <c r="L430" s="1536"/>
      <c r="M430" s="1537"/>
      <c r="N430" s="1538"/>
      <c r="O430" s="1539"/>
      <c r="P430" s="1540"/>
      <c r="Q430" s="1540"/>
      <c r="R430" s="1540"/>
      <c r="S430" s="1540"/>
      <c r="T430" s="1537"/>
      <c r="U430" s="1541"/>
      <c r="V430" s="1587"/>
      <c r="W430" s="1535"/>
      <c r="X430" s="1565"/>
      <c r="Y430" s="1565"/>
      <c r="Z430" s="1530"/>
      <c r="AA430" s="1534"/>
      <c r="AB430" s="1534"/>
      <c r="AC430" s="1540"/>
      <c r="AD430" s="1530"/>
      <c r="AE430" s="1530"/>
      <c r="AF430" s="1530"/>
      <c r="AG430" s="1532"/>
    </row>
    <row r="431" spans="1:33" ht="16.5" customHeight="1" x14ac:dyDescent="0.2">
      <c r="A431" s="1530"/>
      <c r="B431" s="1535"/>
      <c r="C431" s="1535"/>
      <c r="D431" s="1535"/>
      <c r="E431" s="1535"/>
      <c r="F431" s="1535"/>
      <c r="G431" s="1535"/>
      <c r="H431" s="1535"/>
      <c r="I431" s="1536"/>
      <c r="J431" s="1536"/>
      <c r="K431" s="1536"/>
      <c r="L431" s="1536"/>
      <c r="M431" s="1537"/>
      <c r="N431" s="1538"/>
      <c r="O431" s="1539"/>
      <c r="P431" s="1540"/>
      <c r="Q431" s="1540"/>
      <c r="R431" s="1540"/>
      <c r="S431" s="1540"/>
      <c r="T431" s="1537"/>
      <c r="U431" s="1541"/>
      <c r="V431" s="1587"/>
      <c r="W431" s="1535"/>
      <c r="X431" s="1565"/>
      <c r="Y431" s="1565"/>
      <c r="Z431" s="1530"/>
      <c r="AA431" s="1534"/>
      <c r="AB431" s="1534"/>
      <c r="AC431" s="1540"/>
      <c r="AD431" s="1530"/>
      <c r="AE431" s="1530"/>
      <c r="AF431" s="1530"/>
      <c r="AG431" s="1532"/>
    </row>
    <row r="432" spans="1:33" ht="16.5" customHeight="1" x14ac:dyDescent="0.2">
      <c r="A432" s="1530"/>
      <c r="B432" s="1535"/>
      <c r="C432" s="1535"/>
      <c r="D432" s="1535"/>
      <c r="E432" s="1535"/>
      <c r="F432" s="1535"/>
      <c r="G432" s="1535"/>
      <c r="H432" s="1535"/>
      <c r="I432" s="1536"/>
      <c r="J432" s="1536"/>
      <c r="K432" s="1536"/>
      <c r="L432" s="1536"/>
      <c r="M432" s="1537"/>
      <c r="N432" s="1538"/>
      <c r="O432" s="1539"/>
      <c r="P432" s="1540"/>
      <c r="Q432" s="1540"/>
      <c r="R432" s="1540"/>
      <c r="S432" s="1540"/>
      <c r="T432" s="1537"/>
      <c r="U432" s="1541"/>
      <c r="V432" s="1587"/>
      <c r="W432" s="1535"/>
      <c r="X432" s="1565"/>
      <c r="Y432" s="1565"/>
      <c r="Z432" s="1530"/>
      <c r="AA432" s="1534"/>
      <c r="AB432" s="1534"/>
      <c r="AC432" s="1540"/>
      <c r="AD432" s="1530"/>
      <c r="AE432" s="1530"/>
      <c r="AF432" s="1530"/>
      <c r="AG432" s="1532"/>
    </row>
    <row r="433" spans="1:33" ht="16.5" customHeight="1" x14ac:dyDescent="0.2">
      <c r="A433" s="1530"/>
      <c r="B433" s="1535"/>
      <c r="C433" s="1535"/>
      <c r="D433" s="1535"/>
      <c r="E433" s="1535"/>
      <c r="F433" s="1535"/>
      <c r="G433" s="1535"/>
      <c r="H433" s="1535"/>
      <c r="I433" s="1536"/>
      <c r="J433" s="1536"/>
      <c r="K433" s="1536"/>
      <c r="L433" s="1536"/>
      <c r="M433" s="1537"/>
      <c r="N433" s="1538"/>
      <c r="O433" s="1539"/>
      <c r="P433" s="1540"/>
      <c r="Q433" s="1540"/>
      <c r="R433" s="1540"/>
      <c r="S433" s="1540"/>
      <c r="T433" s="1537"/>
      <c r="U433" s="1541"/>
      <c r="V433" s="1587"/>
      <c r="W433" s="1535"/>
      <c r="X433" s="1565"/>
      <c r="Y433" s="1565"/>
      <c r="Z433" s="1530"/>
      <c r="AA433" s="1534"/>
      <c r="AB433" s="1534"/>
      <c r="AC433" s="1540"/>
      <c r="AD433" s="1530"/>
      <c r="AE433" s="1530"/>
      <c r="AF433" s="1530"/>
      <c r="AG433" s="1532"/>
    </row>
    <row r="434" spans="1:33" ht="16.5" customHeight="1" x14ac:dyDescent="0.2">
      <c r="A434" s="1530"/>
      <c r="B434" s="1535"/>
      <c r="C434" s="1535"/>
      <c r="D434" s="1535"/>
      <c r="E434" s="1535"/>
      <c r="F434" s="1535"/>
      <c r="G434" s="1535"/>
      <c r="H434" s="1535"/>
      <c r="I434" s="1536"/>
      <c r="J434" s="1536"/>
      <c r="K434" s="1536"/>
      <c r="L434" s="1536"/>
      <c r="M434" s="1537"/>
      <c r="N434" s="1538"/>
      <c r="O434" s="1539"/>
      <c r="P434" s="1540"/>
      <c r="Q434" s="1540"/>
      <c r="R434" s="1540"/>
      <c r="S434" s="1540"/>
      <c r="T434" s="1537"/>
      <c r="U434" s="1541"/>
      <c r="V434" s="1587"/>
      <c r="W434" s="1535"/>
      <c r="X434" s="1565"/>
      <c r="Y434" s="1565"/>
      <c r="Z434" s="1530"/>
      <c r="AA434" s="1534"/>
      <c r="AB434" s="1534"/>
      <c r="AC434" s="1540"/>
      <c r="AD434" s="1530"/>
      <c r="AE434" s="1530"/>
      <c r="AF434" s="1530"/>
      <c r="AG434" s="1532"/>
    </row>
    <row r="435" spans="1:33" ht="16.5" customHeight="1" x14ac:dyDescent="0.2">
      <c r="A435" s="1530"/>
      <c r="B435" s="1535"/>
      <c r="C435" s="1535"/>
      <c r="D435" s="1535"/>
      <c r="E435" s="1535"/>
      <c r="F435" s="1535"/>
      <c r="G435" s="1535"/>
      <c r="H435" s="1535"/>
      <c r="I435" s="1536"/>
      <c r="J435" s="1536"/>
      <c r="K435" s="1536"/>
      <c r="L435" s="1536"/>
      <c r="M435" s="1537"/>
      <c r="N435" s="1538"/>
      <c r="O435" s="1539"/>
      <c r="P435" s="1540"/>
      <c r="Q435" s="1540"/>
      <c r="R435" s="1540"/>
      <c r="S435" s="1540"/>
      <c r="T435" s="1537"/>
      <c r="U435" s="1541"/>
      <c r="V435" s="1587"/>
      <c r="W435" s="1535"/>
      <c r="X435" s="1565"/>
      <c r="Y435" s="1565"/>
      <c r="Z435" s="1530"/>
      <c r="AA435" s="1534"/>
      <c r="AB435" s="1534"/>
      <c r="AC435" s="1540"/>
      <c r="AD435" s="1530"/>
      <c r="AE435" s="1530"/>
      <c r="AF435" s="1530"/>
      <c r="AG435" s="1532"/>
    </row>
    <row r="436" spans="1:33" ht="16.5" customHeight="1" x14ac:dyDescent="0.2">
      <c r="A436" s="1530"/>
      <c r="B436" s="1535"/>
      <c r="C436" s="1535"/>
      <c r="D436" s="1535"/>
      <c r="E436" s="1535"/>
      <c r="F436" s="1535"/>
      <c r="G436" s="1535"/>
      <c r="H436" s="1535"/>
      <c r="I436" s="1536"/>
      <c r="J436" s="1536"/>
      <c r="K436" s="1536"/>
      <c r="L436" s="1536"/>
      <c r="M436" s="1537"/>
      <c r="N436" s="1538"/>
      <c r="O436" s="1539"/>
      <c r="P436" s="1540"/>
      <c r="Q436" s="1540"/>
      <c r="R436" s="1540"/>
      <c r="S436" s="1540"/>
      <c r="T436" s="1537"/>
      <c r="U436" s="1541"/>
      <c r="V436" s="1587"/>
      <c r="W436" s="1535"/>
      <c r="X436" s="1565"/>
      <c r="Y436" s="1565"/>
      <c r="Z436" s="1530"/>
      <c r="AA436" s="1534"/>
      <c r="AB436" s="1534"/>
      <c r="AC436" s="1540"/>
      <c r="AD436" s="1530"/>
      <c r="AE436" s="1530"/>
      <c r="AF436" s="1530"/>
      <c r="AG436" s="1532"/>
    </row>
    <row r="437" spans="1:33" ht="16.5" customHeight="1" x14ac:dyDescent="0.2">
      <c r="A437" s="1530"/>
      <c r="B437" s="1535"/>
      <c r="C437" s="1535"/>
      <c r="D437" s="1535"/>
      <c r="E437" s="1535"/>
      <c r="F437" s="1535"/>
      <c r="G437" s="1535"/>
      <c r="H437" s="1535"/>
      <c r="I437" s="1536"/>
      <c r="J437" s="1536"/>
      <c r="K437" s="1536"/>
      <c r="L437" s="1536"/>
      <c r="M437" s="1537"/>
      <c r="N437" s="1538"/>
      <c r="O437" s="1539"/>
      <c r="P437" s="1540"/>
      <c r="Q437" s="1540"/>
      <c r="R437" s="1540"/>
      <c r="S437" s="1540"/>
      <c r="T437" s="1537"/>
      <c r="U437" s="1541"/>
      <c r="V437" s="1587"/>
      <c r="W437" s="1535"/>
      <c r="X437" s="1565"/>
      <c r="Y437" s="1565"/>
      <c r="Z437" s="1530"/>
      <c r="AA437" s="1534"/>
      <c r="AB437" s="1534"/>
      <c r="AC437" s="1540"/>
      <c r="AD437" s="1530"/>
      <c r="AE437" s="1530"/>
      <c r="AF437" s="1530"/>
      <c r="AG437" s="1532"/>
    </row>
    <row r="438" spans="1:33" ht="16.5" customHeight="1" x14ac:dyDescent="0.2">
      <c r="A438" s="1530"/>
      <c r="B438" s="1535"/>
      <c r="C438" s="1535"/>
      <c r="D438" s="1535"/>
      <c r="E438" s="1535"/>
      <c r="F438" s="1535"/>
      <c r="G438" s="1535"/>
      <c r="H438" s="1535"/>
      <c r="I438" s="1536"/>
      <c r="J438" s="1536"/>
      <c r="K438" s="1536"/>
      <c r="L438" s="1536"/>
      <c r="M438" s="1537"/>
      <c r="N438" s="1538"/>
      <c r="O438" s="1539"/>
      <c r="P438" s="1540"/>
      <c r="Q438" s="1540"/>
      <c r="R438" s="1540"/>
      <c r="S438" s="1540"/>
      <c r="T438" s="1537"/>
      <c r="U438" s="1541"/>
      <c r="V438" s="1587"/>
      <c r="W438" s="1535"/>
      <c r="X438" s="1565"/>
      <c r="Y438" s="1565"/>
      <c r="Z438" s="1530"/>
      <c r="AA438" s="1534"/>
      <c r="AB438" s="1534"/>
      <c r="AC438" s="1540"/>
      <c r="AD438" s="1530"/>
      <c r="AE438" s="1530"/>
      <c r="AF438" s="1530"/>
      <c r="AG438" s="1532"/>
    </row>
    <row r="439" spans="1:33" ht="16.5" customHeight="1" x14ac:dyDescent="0.2">
      <c r="A439" s="1530"/>
      <c r="B439" s="1535"/>
      <c r="C439" s="1535"/>
      <c r="D439" s="1535"/>
      <c r="E439" s="1535"/>
      <c r="F439" s="1535"/>
      <c r="G439" s="1535"/>
      <c r="H439" s="1535"/>
      <c r="I439" s="1536"/>
      <c r="J439" s="1536"/>
      <c r="K439" s="1536"/>
      <c r="L439" s="1536"/>
      <c r="M439" s="1537"/>
      <c r="N439" s="1538"/>
      <c r="O439" s="1539"/>
      <c r="P439" s="1540"/>
      <c r="Q439" s="1540"/>
      <c r="R439" s="1540"/>
      <c r="S439" s="1540"/>
      <c r="T439" s="1537"/>
      <c r="U439" s="1541"/>
      <c r="V439" s="1587"/>
      <c r="W439" s="1535"/>
      <c r="X439" s="1565"/>
      <c r="Y439" s="1565"/>
      <c r="Z439" s="1530"/>
      <c r="AA439" s="1534"/>
      <c r="AB439" s="1534"/>
      <c r="AC439" s="1540"/>
      <c r="AD439" s="1530"/>
      <c r="AE439" s="1530"/>
      <c r="AF439" s="1530"/>
      <c r="AG439" s="1532"/>
    </row>
    <row r="440" spans="1:33" ht="16.5" customHeight="1" x14ac:dyDescent="0.2">
      <c r="A440" s="1530"/>
      <c r="B440" s="1535"/>
      <c r="C440" s="1535"/>
      <c r="D440" s="1535"/>
      <c r="E440" s="1535"/>
      <c r="F440" s="1535"/>
      <c r="G440" s="1535"/>
      <c r="H440" s="1535"/>
      <c r="I440" s="1536"/>
      <c r="J440" s="1536"/>
      <c r="K440" s="1536"/>
      <c r="L440" s="1536"/>
      <c r="M440" s="1537"/>
      <c r="N440" s="1538"/>
      <c r="O440" s="1539"/>
      <c r="P440" s="1540"/>
      <c r="Q440" s="1540"/>
      <c r="R440" s="1540"/>
      <c r="S440" s="1540"/>
      <c r="T440" s="1537"/>
      <c r="U440" s="1541"/>
      <c r="V440" s="1587"/>
      <c r="W440" s="1535"/>
      <c r="X440" s="1565"/>
      <c r="Y440" s="1565"/>
      <c r="Z440" s="1530"/>
      <c r="AA440" s="1534"/>
      <c r="AB440" s="1534"/>
      <c r="AC440" s="1540"/>
      <c r="AD440" s="1530"/>
      <c r="AE440" s="1530"/>
      <c r="AF440" s="1530"/>
      <c r="AG440" s="1532"/>
    </row>
    <row r="441" spans="1:33" ht="16.5" customHeight="1" x14ac:dyDescent="0.2">
      <c r="A441" s="1530"/>
      <c r="B441" s="1535"/>
      <c r="C441" s="1535"/>
      <c r="D441" s="1535"/>
      <c r="E441" s="1535"/>
      <c r="F441" s="1535"/>
      <c r="G441" s="1535"/>
      <c r="H441" s="1535"/>
      <c r="I441" s="1536"/>
      <c r="J441" s="1536"/>
      <c r="K441" s="1536"/>
      <c r="L441" s="1536"/>
      <c r="M441" s="1537"/>
      <c r="N441" s="1538"/>
      <c r="O441" s="1539"/>
      <c r="P441" s="1540"/>
      <c r="Q441" s="1540"/>
      <c r="R441" s="1540"/>
      <c r="S441" s="1540"/>
      <c r="T441" s="1537"/>
      <c r="U441" s="1541"/>
      <c r="V441" s="1587"/>
      <c r="W441" s="1535"/>
      <c r="X441" s="1565"/>
      <c r="Y441" s="1565"/>
      <c r="Z441" s="1530"/>
      <c r="AA441" s="1534"/>
      <c r="AB441" s="1534"/>
      <c r="AC441" s="1540"/>
      <c r="AD441" s="1530"/>
      <c r="AE441" s="1530"/>
      <c r="AF441" s="1530"/>
      <c r="AG441" s="1532"/>
    </row>
    <row r="442" spans="1:33" ht="16.5" customHeight="1" x14ac:dyDescent="0.2">
      <c r="A442" s="1530"/>
      <c r="B442" s="1535"/>
      <c r="C442" s="1535"/>
      <c r="D442" s="1535"/>
      <c r="E442" s="1535"/>
      <c r="F442" s="1535"/>
      <c r="G442" s="1535"/>
      <c r="H442" s="1535"/>
      <c r="I442" s="1536"/>
      <c r="J442" s="1536"/>
      <c r="K442" s="1536"/>
      <c r="L442" s="1536"/>
      <c r="M442" s="1537"/>
      <c r="N442" s="1538"/>
      <c r="O442" s="1539"/>
      <c r="P442" s="1540"/>
      <c r="Q442" s="1540"/>
      <c r="R442" s="1540"/>
      <c r="S442" s="1540"/>
      <c r="T442" s="1537"/>
      <c r="U442" s="1541"/>
      <c r="V442" s="1587"/>
      <c r="W442" s="1535"/>
      <c r="X442" s="1565"/>
      <c r="Y442" s="1565"/>
      <c r="Z442" s="1530"/>
      <c r="AA442" s="1534"/>
      <c r="AB442" s="1534"/>
      <c r="AC442" s="1540"/>
      <c r="AD442" s="1530"/>
      <c r="AE442" s="1530"/>
      <c r="AF442" s="1530"/>
      <c r="AG442" s="1532"/>
    </row>
    <row r="443" spans="1:33" ht="16.5" customHeight="1" x14ac:dyDescent="0.2">
      <c r="A443" s="1530"/>
      <c r="B443" s="1535"/>
      <c r="C443" s="1535"/>
      <c r="D443" s="1535"/>
      <c r="E443" s="1535"/>
      <c r="F443" s="1535"/>
      <c r="G443" s="1535"/>
      <c r="H443" s="1535"/>
      <c r="I443" s="1536"/>
      <c r="J443" s="1536"/>
      <c r="K443" s="1536"/>
      <c r="L443" s="1536"/>
      <c r="M443" s="1537"/>
      <c r="N443" s="1538"/>
      <c r="O443" s="1539"/>
      <c r="P443" s="1540"/>
      <c r="Q443" s="1540"/>
      <c r="R443" s="1540"/>
      <c r="S443" s="1540"/>
      <c r="T443" s="1537"/>
      <c r="U443" s="1541"/>
      <c r="V443" s="1587"/>
      <c r="W443" s="1535"/>
      <c r="X443" s="1565"/>
      <c r="Y443" s="1565"/>
      <c r="Z443" s="1530"/>
      <c r="AA443" s="1534"/>
      <c r="AB443" s="1534"/>
      <c r="AC443" s="1540"/>
      <c r="AD443" s="1530"/>
      <c r="AE443" s="1530"/>
      <c r="AF443" s="1530"/>
      <c r="AG443" s="1532"/>
    </row>
    <row r="444" spans="1:33" ht="16.5" customHeight="1" x14ac:dyDescent="0.2">
      <c r="A444" s="1530"/>
      <c r="B444" s="1535"/>
      <c r="C444" s="1535"/>
      <c r="D444" s="1535"/>
      <c r="E444" s="1535"/>
      <c r="F444" s="1535"/>
      <c r="G444" s="1535"/>
      <c r="H444" s="1535"/>
      <c r="I444" s="1536"/>
      <c r="J444" s="1536"/>
      <c r="K444" s="1536"/>
      <c r="L444" s="1536"/>
      <c r="M444" s="1537"/>
      <c r="N444" s="1538"/>
      <c r="O444" s="1539"/>
      <c r="P444" s="1540"/>
      <c r="Q444" s="1540"/>
      <c r="R444" s="1540"/>
      <c r="S444" s="1540"/>
      <c r="T444" s="1537"/>
      <c r="U444" s="1541"/>
      <c r="V444" s="1587"/>
      <c r="W444" s="1535"/>
      <c r="X444" s="1565"/>
      <c r="Y444" s="1565"/>
      <c r="Z444" s="1530"/>
      <c r="AA444" s="1534"/>
      <c r="AB444" s="1534"/>
      <c r="AC444" s="1540"/>
      <c r="AD444" s="1530"/>
      <c r="AE444" s="1530"/>
      <c r="AF444" s="1530"/>
      <c r="AG444" s="1532"/>
    </row>
    <row r="445" spans="1:33" ht="16.5" customHeight="1" x14ac:dyDescent="0.2">
      <c r="A445" s="1530"/>
      <c r="B445" s="1535"/>
      <c r="C445" s="1535"/>
      <c r="D445" s="1535"/>
      <c r="E445" s="1535"/>
      <c r="F445" s="1535"/>
      <c r="G445" s="1535"/>
      <c r="H445" s="1535"/>
      <c r="I445" s="1536"/>
      <c r="J445" s="1536"/>
      <c r="K445" s="1536"/>
      <c r="L445" s="1536"/>
      <c r="M445" s="1537"/>
      <c r="N445" s="1538"/>
      <c r="O445" s="1539"/>
      <c r="P445" s="1540"/>
      <c r="Q445" s="1540"/>
      <c r="R445" s="1540"/>
      <c r="S445" s="1540"/>
      <c r="T445" s="1537"/>
      <c r="U445" s="1541"/>
      <c r="V445" s="1587"/>
      <c r="W445" s="1535"/>
      <c r="X445" s="1565"/>
      <c r="Y445" s="1565"/>
      <c r="Z445" s="1530"/>
      <c r="AA445" s="1534"/>
      <c r="AB445" s="1534"/>
      <c r="AC445" s="1540"/>
      <c r="AD445" s="1530"/>
      <c r="AE445" s="1530"/>
      <c r="AF445" s="1530"/>
      <c r="AG445" s="1532"/>
    </row>
    <row r="446" spans="1:33" ht="16.5" customHeight="1" x14ac:dyDescent="0.2">
      <c r="A446" s="1530"/>
      <c r="B446" s="1535"/>
      <c r="C446" s="1535"/>
      <c r="D446" s="1535"/>
      <c r="E446" s="1535"/>
      <c r="F446" s="1535"/>
      <c r="G446" s="1535"/>
      <c r="H446" s="1535"/>
      <c r="I446" s="1536"/>
      <c r="J446" s="1536"/>
      <c r="K446" s="1536"/>
      <c r="L446" s="1536"/>
      <c r="M446" s="1537"/>
      <c r="N446" s="1538"/>
      <c r="O446" s="1539"/>
      <c r="P446" s="1540"/>
      <c r="Q446" s="1540"/>
      <c r="R446" s="1540"/>
      <c r="S446" s="1540"/>
      <c r="T446" s="1537"/>
      <c r="U446" s="1541"/>
      <c r="V446" s="1587"/>
      <c r="W446" s="1535"/>
      <c r="X446" s="1565"/>
      <c r="Y446" s="1565"/>
      <c r="Z446" s="1530"/>
      <c r="AA446" s="1534"/>
      <c r="AB446" s="1534"/>
      <c r="AC446" s="1540"/>
      <c r="AD446" s="1530"/>
      <c r="AE446" s="1530"/>
      <c r="AF446" s="1530"/>
      <c r="AG446" s="1532"/>
    </row>
    <row r="447" spans="1:33" ht="16.5" customHeight="1" x14ac:dyDescent="0.2">
      <c r="A447" s="1530"/>
      <c r="B447" s="1535"/>
      <c r="C447" s="1535"/>
      <c r="D447" s="1535"/>
      <c r="E447" s="1535"/>
      <c r="F447" s="1535"/>
      <c r="G447" s="1535"/>
      <c r="H447" s="1535"/>
      <c r="I447" s="1536"/>
      <c r="J447" s="1536"/>
      <c r="K447" s="1536"/>
      <c r="L447" s="1536"/>
      <c r="M447" s="1537"/>
      <c r="N447" s="1538"/>
      <c r="O447" s="1539"/>
      <c r="P447" s="1540"/>
      <c r="Q447" s="1540"/>
      <c r="R447" s="1540"/>
      <c r="S447" s="1540"/>
      <c r="T447" s="1537"/>
      <c r="U447" s="1541"/>
      <c r="V447" s="1587"/>
      <c r="W447" s="1535"/>
      <c r="X447" s="1565"/>
      <c r="Y447" s="1565"/>
      <c r="Z447" s="1530"/>
      <c r="AA447" s="1534"/>
      <c r="AB447" s="1534"/>
      <c r="AC447" s="1540"/>
      <c r="AD447" s="1530"/>
      <c r="AE447" s="1530"/>
      <c r="AF447" s="1530"/>
      <c r="AG447" s="1532"/>
    </row>
    <row r="448" spans="1:33" ht="16.5" customHeight="1" x14ac:dyDescent="0.2">
      <c r="A448" s="1530"/>
      <c r="B448" s="1535"/>
      <c r="C448" s="1535"/>
      <c r="D448" s="1535"/>
      <c r="E448" s="1535"/>
      <c r="F448" s="1535"/>
      <c r="G448" s="1535"/>
      <c r="H448" s="1535"/>
      <c r="I448" s="1536"/>
      <c r="J448" s="1536"/>
      <c r="K448" s="1536"/>
      <c r="L448" s="1536"/>
      <c r="M448" s="1537"/>
      <c r="N448" s="1538"/>
      <c r="O448" s="1539"/>
      <c r="P448" s="1540"/>
      <c r="Q448" s="1540"/>
      <c r="R448" s="1540"/>
      <c r="S448" s="1540"/>
      <c r="T448" s="1537"/>
      <c r="U448" s="1541"/>
      <c r="V448" s="1587"/>
      <c r="W448" s="1535"/>
      <c r="X448" s="1565"/>
      <c r="Y448" s="1565"/>
      <c r="Z448" s="1530"/>
      <c r="AA448" s="1534"/>
      <c r="AB448" s="1534"/>
      <c r="AC448" s="1540"/>
      <c r="AD448" s="1530"/>
      <c r="AE448" s="1530"/>
      <c r="AF448" s="1530"/>
      <c r="AG448" s="1532"/>
    </row>
    <row r="449" spans="1:33" ht="16.5" customHeight="1" x14ac:dyDescent="0.2">
      <c r="A449" s="1530"/>
      <c r="B449" s="1535"/>
      <c r="C449" s="1535"/>
      <c r="D449" s="1535"/>
      <c r="E449" s="1535"/>
      <c r="F449" s="1535"/>
      <c r="G449" s="1535"/>
      <c r="H449" s="1535"/>
      <c r="I449" s="1536"/>
      <c r="J449" s="1536"/>
      <c r="K449" s="1536"/>
      <c r="L449" s="1536"/>
      <c r="M449" s="1537"/>
      <c r="N449" s="1538"/>
      <c r="O449" s="1539"/>
      <c r="P449" s="1540"/>
      <c r="Q449" s="1540"/>
      <c r="R449" s="1540"/>
      <c r="S449" s="1540"/>
      <c r="T449" s="1537"/>
      <c r="U449" s="1541"/>
      <c r="V449" s="1587"/>
      <c r="W449" s="1535"/>
      <c r="X449" s="1565"/>
      <c r="Y449" s="1565"/>
      <c r="Z449" s="1530"/>
      <c r="AA449" s="1534"/>
      <c r="AB449" s="1534"/>
      <c r="AC449" s="1540"/>
      <c r="AD449" s="1530"/>
      <c r="AE449" s="1530"/>
      <c r="AF449" s="1530"/>
      <c r="AG449" s="1532"/>
    </row>
    <row r="450" spans="1:33" ht="16.5" customHeight="1" x14ac:dyDescent="0.2">
      <c r="A450" s="1530"/>
      <c r="B450" s="1535"/>
      <c r="C450" s="1535"/>
      <c r="D450" s="1535"/>
      <c r="E450" s="1535"/>
      <c r="F450" s="1535"/>
      <c r="G450" s="1535"/>
      <c r="H450" s="1535"/>
      <c r="I450" s="1536"/>
      <c r="J450" s="1536"/>
      <c r="K450" s="1536"/>
      <c r="L450" s="1536"/>
      <c r="M450" s="1537"/>
      <c r="N450" s="1538"/>
      <c r="O450" s="1539"/>
      <c r="P450" s="1540"/>
      <c r="Q450" s="1540"/>
      <c r="R450" s="1540"/>
      <c r="S450" s="1540"/>
      <c r="T450" s="1537"/>
      <c r="U450" s="1541"/>
      <c r="V450" s="1587"/>
      <c r="W450" s="1535"/>
      <c r="X450" s="1565"/>
      <c r="Y450" s="1565"/>
      <c r="Z450" s="1530"/>
      <c r="AA450" s="1534"/>
      <c r="AB450" s="1534"/>
      <c r="AC450" s="1540"/>
      <c r="AD450" s="1530"/>
      <c r="AE450" s="1530"/>
      <c r="AF450" s="1530"/>
      <c r="AG450" s="1532"/>
    </row>
    <row r="451" spans="1:33" ht="16.5" customHeight="1" x14ac:dyDescent="0.2">
      <c r="A451" s="1530"/>
      <c r="B451" s="1535"/>
      <c r="C451" s="1535"/>
      <c r="D451" s="1535"/>
      <c r="E451" s="1535"/>
      <c r="F451" s="1535"/>
      <c r="G451" s="1535"/>
      <c r="H451" s="1535"/>
      <c r="I451" s="1536"/>
      <c r="J451" s="1536"/>
      <c r="K451" s="1536"/>
      <c r="L451" s="1536"/>
      <c r="M451" s="1537"/>
      <c r="N451" s="1538"/>
      <c r="O451" s="1539"/>
      <c r="P451" s="1540"/>
      <c r="Q451" s="1540"/>
      <c r="R451" s="1540"/>
      <c r="S451" s="1540"/>
      <c r="T451" s="1537"/>
      <c r="U451" s="1541"/>
      <c r="V451" s="1587"/>
      <c r="W451" s="1535"/>
      <c r="X451" s="1565"/>
      <c r="Y451" s="1565"/>
      <c r="Z451" s="1530"/>
      <c r="AA451" s="1534"/>
      <c r="AB451" s="1534"/>
      <c r="AC451" s="1540"/>
      <c r="AD451" s="1530"/>
      <c r="AE451" s="1530"/>
      <c r="AF451" s="1530"/>
      <c r="AG451" s="1532"/>
    </row>
    <row r="452" spans="1:33" ht="16.5" customHeight="1" x14ac:dyDescent="0.2">
      <c r="A452" s="1530"/>
      <c r="B452" s="1535"/>
      <c r="C452" s="1535"/>
      <c r="D452" s="1535"/>
      <c r="E452" s="1535"/>
      <c r="F452" s="1535"/>
      <c r="G452" s="1535"/>
      <c r="H452" s="1535"/>
      <c r="I452" s="1536"/>
      <c r="J452" s="1536"/>
      <c r="K452" s="1536"/>
      <c r="L452" s="1536"/>
      <c r="M452" s="1537"/>
      <c r="N452" s="1538"/>
      <c r="O452" s="1539"/>
      <c r="P452" s="1540"/>
      <c r="Q452" s="1540"/>
      <c r="R452" s="1540"/>
      <c r="S452" s="1540"/>
      <c r="T452" s="1537"/>
      <c r="U452" s="1541"/>
      <c r="V452" s="1587"/>
      <c r="W452" s="1535"/>
      <c r="X452" s="1565"/>
      <c r="Y452" s="1565"/>
      <c r="Z452" s="1530"/>
      <c r="AA452" s="1534"/>
      <c r="AB452" s="1534"/>
      <c r="AC452" s="1540"/>
      <c r="AD452" s="1530"/>
      <c r="AE452" s="1530"/>
      <c r="AF452" s="1530"/>
      <c r="AG452" s="1532"/>
    </row>
    <row r="453" spans="1:33" ht="16.5" customHeight="1" x14ac:dyDescent="0.2">
      <c r="A453" s="1530"/>
      <c r="B453" s="1535"/>
      <c r="C453" s="1535"/>
      <c r="D453" s="1535"/>
      <c r="E453" s="1535"/>
      <c r="F453" s="1535"/>
      <c r="G453" s="1535"/>
      <c r="H453" s="1535"/>
      <c r="I453" s="1536"/>
      <c r="J453" s="1536"/>
      <c r="K453" s="1536"/>
      <c r="L453" s="1536"/>
      <c r="M453" s="1537"/>
      <c r="N453" s="1538"/>
      <c r="O453" s="1539"/>
      <c r="P453" s="1540"/>
      <c r="Q453" s="1540"/>
      <c r="R453" s="1540"/>
      <c r="S453" s="1540"/>
      <c r="T453" s="1537"/>
      <c r="U453" s="1541"/>
      <c r="V453" s="1587"/>
      <c r="W453" s="1535"/>
      <c r="X453" s="1565"/>
      <c r="Y453" s="1565"/>
      <c r="Z453" s="1530"/>
      <c r="AA453" s="1534"/>
      <c r="AB453" s="1534"/>
      <c r="AC453" s="1540"/>
      <c r="AD453" s="1530"/>
      <c r="AE453" s="1530"/>
      <c r="AF453" s="1530"/>
      <c r="AG453" s="1532"/>
    </row>
    <row r="454" spans="1:33" ht="16.5" customHeight="1" x14ac:dyDescent="0.2">
      <c r="A454" s="1530"/>
      <c r="B454" s="1535"/>
      <c r="C454" s="1535"/>
      <c r="D454" s="1535"/>
      <c r="E454" s="1535"/>
      <c r="F454" s="1535"/>
      <c r="G454" s="1535"/>
      <c r="H454" s="1535"/>
      <c r="I454" s="1536"/>
      <c r="J454" s="1536"/>
      <c r="K454" s="1536"/>
      <c r="L454" s="1536"/>
      <c r="M454" s="1537"/>
      <c r="N454" s="1538"/>
      <c r="O454" s="1539"/>
      <c r="P454" s="1540"/>
      <c r="Q454" s="1540"/>
      <c r="R454" s="1540"/>
      <c r="S454" s="1540"/>
      <c r="T454" s="1537"/>
      <c r="U454" s="1541"/>
      <c r="V454" s="1587"/>
      <c r="W454" s="1535"/>
      <c r="X454" s="1565"/>
      <c r="Y454" s="1565"/>
      <c r="Z454" s="1530"/>
      <c r="AA454" s="1534"/>
      <c r="AB454" s="1534"/>
      <c r="AC454" s="1540"/>
      <c r="AD454" s="1530"/>
      <c r="AE454" s="1530"/>
      <c r="AF454" s="1530"/>
      <c r="AG454" s="1532"/>
    </row>
    <row r="455" spans="1:33" ht="16.5" customHeight="1" x14ac:dyDescent="0.2">
      <c r="A455" s="1530"/>
      <c r="B455" s="1535"/>
      <c r="C455" s="1535"/>
      <c r="D455" s="1535"/>
      <c r="E455" s="1535"/>
      <c r="F455" s="1535"/>
      <c r="G455" s="1535"/>
      <c r="H455" s="1535"/>
      <c r="I455" s="1536"/>
      <c r="J455" s="1536"/>
      <c r="K455" s="1536"/>
      <c r="L455" s="1536"/>
      <c r="M455" s="1537"/>
      <c r="N455" s="1538"/>
      <c r="O455" s="1539"/>
      <c r="P455" s="1540"/>
      <c r="Q455" s="1540"/>
      <c r="R455" s="1540"/>
      <c r="S455" s="1540"/>
      <c r="T455" s="1537"/>
      <c r="U455" s="1541"/>
      <c r="V455" s="1587"/>
      <c r="W455" s="1535"/>
      <c r="X455" s="1565"/>
      <c r="Y455" s="1565"/>
      <c r="Z455" s="1530"/>
      <c r="AA455" s="1534"/>
      <c r="AB455" s="1534"/>
      <c r="AC455" s="1540"/>
      <c r="AD455" s="1530"/>
      <c r="AE455" s="1530"/>
      <c r="AF455" s="1530"/>
      <c r="AG455" s="1532"/>
    </row>
    <row r="456" spans="1:33" ht="16.5" customHeight="1" x14ac:dyDescent="0.2">
      <c r="A456" s="1530"/>
      <c r="B456" s="1535"/>
      <c r="C456" s="1535"/>
      <c r="D456" s="1535"/>
      <c r="E456" s="1535"/>
      <c r="F456" s="1535"/>
      <c r="G456" s="1535"/>
      <c r="H456" s="1535"/>
      <c r="I456" s="1536"/>
      <c r="J456" s="1536"/>
      <c r="K456" s="1536"/>
      <c r="L456" s="1536"/>
      <c r="M456" s="1537"/>
      <c r="N456" s="1538"/>
      <c r="O456" s="1539"/>
      <c r="P456" s="1540"/>
      <c r="Q456" s="1540"/>
      <c r="R456" s="1540"/>
      <c r="S456" s="1540"/>
      <c r="T456" s="1537"/>
      <c r="U456" s="1541"/>
      <c r="V456" s="1587"/>
      <c r="W456" s="1535"/>
      <c r="X456" s="1565"/>
      <c r="Y456" s="1565"/>
      <c r="Z456" s="1530"/>
      <c r="AA456" s="1534"/>
      <c r="AB456" s="1534"/>
      <c r="AC456" s="1540"/>
      <c r="AD456" s="1530"/>
      <c r="AE456" s="1530"/>
      <c r="AF456" s="1530"/>
      <c r="AG456" s="1532"/>
    </row>
    <row r="457" spans="1:33" ht="16.5" customHeight="1" x14ac:dyDescent="0.2">
      <c r="A457" s="1530"/>
      <c r="B457" s="1535"/>
      <c r="C457" s="1535"/>
      <c r="D457" s="1535"/>
      <c r="E457" s="1535"/>
      <c r="F457" s="1535"/>
      <c r="G457" s="1535"/>
      <c r="H457" s="1535"/>
      <c r="I457" s="1536"/>
      <c r="J457" s="1536"/>
      <c r="K457" s="1536"/>
      <c r="L457" s="1536"/>
      <c r="M457" s="1537"/>
      <c r="N457" s="1538"/>
      <c r="O457" s="1539"/>
      <c r="P457" s="1540"/>
      <c r="Q457" s="1540"/>
      <c r="R457" s="1540"/>
      <c r="S457" s="1540"/>
      <c r="T457" s="1537"/>
      <c r="U457" s="1541"/>
      <c r="V457" s="1587"/>
      <c r="W457" s="1535"/>
      <c r="X457" s="1565"/>
      <c r="Y457" s="1565"/>
      <c r="Z457" s="1530"/>
      <c r="AA457" s="1534"/>
      <c r="AB457" s="1534"/>
      <c r="AC457" s="1540"/>
      <c r="AD457" s="1530"/>
      <c r="AE457" s="1530"/>
      <c r="AF457" s="1530"/>
      <c r="AG457" s="1532"/>
    </row>
    <row r="458" spans="1:33" ht="16.5" customHeight="1" x14ac:dyDescent="0.2">
      <c r="A458" s="1530"/>
      <c r="B458" s="1535"/>
      <c r="C458" s="1535"/>
      <c r="D458" s="1535"/>
      <c r="E458" s="1535"/>
      <c r="F458" s="1535"/>
      <c r="G458" s="1535"/>
      <c r="H458" s="1535"/>
      <c r="I458" s="1536"/>
      <c r="J458" s="1536"/>
      <c r="K458" s="1536"/>
      <c r="L458" s="1536"/>
      <c r="M458" s="1537"/>
      <c r="N458" s="1538"/>
      <c r="O458" s="1539"/>
      <c r="P458" s="1540"/>
      <c r="Q458" s="1540"/>
      <c r="R458" s="1540"/>
      <c r="S458" s="1540"/>
      <c r="T458" s="1537"/>
      <c r="U458" s="1541"/>
      <c r="V458" s="1587"/>
      <c r="W458" s="1535"/>
      <c r="X458" s="1565"/>
      <c r="Y458" s="1565"/>
      <c r="Z458" s="1530"/>
      <c r="AA458" s="1534"/>
      <c r="AB458" s="1534"/>
      <c r="AC458" s="1540"/>
      <c r="AD458" s="1530"/>
      <c r="AE458" s="1530"/>
      <c r="AF458" s="1530"/>
      <c r="AG458" s="1532"/>
    </row>
    <row r="459" spans="1:33" ht="16.5" customHeight="1" x14ac:dyDescent="0.2">
      <c r="A459" s="1530"/>
      <c r="B459" s="1535"/>
      <c r="C459" s="1535"/>
      <c r="D459" s="1535"/>
      <c r="E459" s="1535"/>
      <c r="F459" s="1535"/>
      <c r="G459" s="1535"/>
      <c r="H459" s="1535"/>
      <c r="I459" s="1536"/>
      <c r="J459" s="1536"/>
      <c r="K459" s="1536"/>
      <c r="L459" s="1536"/>
      <c r="M459" s="1537"/>
      <c r="N459" s="1538"/>
      <c r="O459" s="1539"/>
      <c r="P459" s="1540"/>
      <c r="Q459" s="1540"/>
      <c r="R459" s="1540"/>
      <c r="S459" s="1540"/>
      <c r="T459" s="1537"/>
      <c r="U459" s="1541"/>
      <c r="V459" s="1587"/>
      <c r="W459" s="1535"/>
      <c r="X459" s="1565"/>
      <c r="Y459" s="1565"/>
      <c r="Z459" s="1530"/>
      <c r="AA459" s="1534"/>
      <c r="AB459" s="1534"/>
      <c r="AC459" s="1540"/>
      <c r="AD459" s="1530"/>
      <c r="AE459" s="1530"/>
      <c r="AF459" s="1530"/>
      <c r="AG459" s="1532"/>
    </row>
    <row r="460" spans="1:33" ht="16.5" customHeight="1" x14ac:dyDescent="0.2">
      <c r="A460" s="1530"/>
      <c r="B460" s="1535"/>
      <c r="C460" s="1535"/>
      <c r="D460" s="1535"/>
      <c r="E460" s="1535"/>
      <c r="F460" s="1535"/>
      <c r="G460" s="1535"/>
      <c r="H460" s="1535"/>
      <c r="I460" s="1536"/>
      <c r="J460" s="1536"/>
      <c r="K460" s="1536"/>
      <c r="L460" s="1536"/>
      <c r="M460" s="1537"/>
      <c r="N460" s="1538"/>
      <c r="O460" s="1539"/>
      <c r="P460" s="1540"/>
      <c r="Q460" s="1540"/>
      <c r="R460" s="1540"/>
      <c r="S460" s="1540"/>
      <c r="T460" s="1537"/>
      <c r="U460" s="1541"/>
      <c r="V460" s="1587"/>
      <c r="W460" s="1535"/>
      <c r="X460" s="1565"/>
      <c r="Y460" s="1565"/>
      <c r="Z460" s="1530"/>
      <c r="AA460" s="1534"/>
      <c r="AB460" s="1534"/>
      <c r="AC460" s="1540"/>
      <c r="AD460" s="1530"/>
      <c r="AE460" s="1530"/>
      <c r="AF460" s="1530"/>
      <c r="AG460" s="1532"/>
    </row>
    <row r="461" spans="1:33" ht="16.5" customHeight="1" x14ac:dyDescent="0.2">
      <c r="A461" s="1530"/>
      <c r="B461" s="1535"/>
      <c r="C461" s="1535"/>
      <c r="D461" s="1535"/>
      <c r="E461" s="1535"/>
      <c r="F461" s="1535"/>
      <c r="G461" s="1535"/>
      <c r="H461" s="1535"/>
      <c r="I461" s="1536"/>
      <c r="J461" s="1536"/>
      <c r="K461" s="1536"/>
      <c r="L461" s="1536"/>
      <c r="M461" s="1537"/>
      <c r="N461" s="1538"/>
      <c r="O461" s="1539"/>
      <c r="P461" s="1540"/>
      <c r="Q461" s="1540"/>
      <c r="R461" s="1540"/>
      <c r="S461" s="1540"/>
      <c r="T461" s="1537"/>
      <c r="U461" s="1541"/>
      <c r="V461" s="1587"/>
      <c r="W461" s="1535"/>
      <c r="X461" s="1565"/>
      <c r="Y461" s="1565"/>
      <c r="Z461" s="1530"/>
      <c r="AA461" s="1534"/>
      <c r="AB461" s="1534"/>
      <c r="AC461" s="1540"/>
      <c r="AD461" s="1530"/>
      <c r="AE461" s="1530"/>
      <c r="AF461" s="1530"/>
      <c r="AG461" s="1532"/>
    </row>
    <row r="462" spans="1:33" ht="16.5" customHeight="1" x14ac:dyDescent="0.2">
      <c r="A462" s="1530"/>
      <c r="B462" s="1535"/>
      <c r="C462" s="1535"/>
      <c r="D462" s="1535"/>
      <c r="E462" s="1535"/>
      <c r="F462" s="1535"/>
      <c r="G462" s="1535"/>
      <c r="H462" s="1535"/>
      <c r="I462" s="1536"/>
      <c r="J462" s="1536"/>
      <c r="K462" s="1536"/>
      <c r="L462" s="1536"/>
      <c r="M462" s="1537"/>
      <c r="N462" s="1538"/>
      <c r="O462" s="1539"/>
      <c r="P462" s="1540"/>
      <c r="Q462" s="1540"/>
      <c r="R462" s="1540"/>
      <c r="S462" s="1540"/>
      <c r="T462" s="1537"/>
      <c r="U462" s="1541"/>
      <c r="V462" s="1587"/>
      <c r="W462" s="1535"/>
      <c r="X462" s="1565"/>
      <c r="Y462" s="1565"/>
      <c r="Z462" s="1530"/>
      <c r="AA462" s="1534"/>
      <c r="AB462" s="1534"/>
      <c r="AC462" s="1540"/>
      <c r="AD462" s="1530"/>
      <c r="AE462" s="1530"/>
      <c r="AF462" s="1530"/>
      <c r="AG462" s="1532"/>
    </row>
    <row r="463" spans="1:33" ht="16.5" customHeight="1" x14ac:dyDescent="0.2">
      <c r="A463" s="1530"/>
      <c r="B463" s="1535"/>
      <c r="C463" s="1535"/>
      <c r="D463" s="1535"/>
      <c r="E463" s="1535"/>
      <c r="F463" s="1535"/>
      <c r="G463" s="1535"/>
      <c r="H463" s="1535"/>
      <c r="I463" s="1536"/>
      <c r="J463" s="1536"/>
      <c r="K463" s="1536"/>
      <c r="L463" s="1536"/>
      <c r="M463" s="1537"/>
      <c r="N463" s="1538"/>
      <c r="O463" s="1539"/>
      <c r="P463" s="1540"/>
      <c r="Q463" s="1540"/>
      <c r="R463" s="1540"/>
      <c r="S463" s="1540"/>
      <c r="T463" s="1537"/>
      <c r="U463" s="1541"/>
      <c r="V463" s="1587"/>
      <c r="W463" s="1535"/>
      <c r="X463" s="1565"/>
      <c r="Y463" s="1565"/>
      <c r="Z463" s="1530"/>
      <c r="AA463" s="1534"/>
      <c r="AB463" s="1534"/>
      <c r="AC463" s="1540"/>
      <c r="AD463" s="1530"/>
      <c r="AE463" s="1530"/>
      <c r="AF463" s="1530"/>
      <c r="AG463" s="1532"/>
    </row>
    <row r="464" spans="1:33" ht="16.5" customHeight="1" x14ac:dyDescent="0.2">
      <c r="A464" s="1530"/>
      <c r="B464" s="1535"/>
      <c r="C464" s="1535"/>
      <c r="D464" s="1535"/>
      <c r="E464" s="1535"/>
      <c r="F464" s="1535"/>
      <c r="G464" s="1535"/>
      <c r="H464" s="1535"/>
      <c r="I464" s="1536"/>
      <c r="J464" s="1536"/>
      <c r="K464" s="1536"/>
      <c r="L464" s="1536"/>
      <c r="M464" s="1537"/>
      <c r="N464" s="1538"/>
      <c r="O464" s="1539"/>
      <c r="P464" s="1540"/>
      <c r="Q464" s="1540"/>
      <c r="R464" s="1540"/>
      <c r="S464" s="1540"/>
      <c r="T464" s="1537"/>
      <c r="U464" s="1541"/>
      <c r="V464" s="1587"/>
      <c r="W464" s="1535"/>
      <c r="X464" s="1565"/>
      <c r="Y464" s="1565"/>
      <c r="Z464" s="1530"/>
      <c r="AA464" s="1534"/>
      <c r="AB464" s="1534"/>
      <c r="AC464" s="1540"/>
      <c r="AD464" s="1530"/>
      <c r="AE464" s="1530"/>
      <c r="AF464" s="1530"/>
      <c r="AG464" s="1532"/>
    </row>
    <row r="465" spans="1:33" ht="16.5" customHeight="1" x14ac:dyDescent="0.2">
      <c r="A465" s="1530"/>
      <c r="B465" s="1535"/>
      <c r="C465" s="1535"/>
      <c r="D465" s="1535"/>
      <c r="E465" s="1535"/>
      <c r="F465" s="1535"/>
      <c r="G465" s="1535"/>
      <c r="H465" s="1535"/>
      <c r="I465" s="1536"/>
      <c r="J465" s="1536"/>
      <c r="K465" s="1536"/>
      <c r="L465" s="1536"/>
      <c r="M465" s="1537"/>
      <c r="N465" s="1538"/>
      <c r="O465" s="1539"/>
      <c r="P465" s="1540"/>
      <c r="Q465" s="1540"/>
      <c r="R465" s="1540"/>
      <c r="S465" s="1540"/>
      <c r="T465" s="1537"/>
      <c r="U465" s="1541"/>
      <c r="V465" s="1587"/>
      <c r="W465" s="1535"/>
      <c r="X465" s="1565"/>
      <c r="Y465" s="1565"/>
      <c r="Z465" s="1530"/>
      <c r="AA465" s="1534"/>
      <c r="AB465" s="1534"/>
      <c r="AC465" s="1540"/>
      <c r="AD465" s="1530"/>
      <c r="AE465" s="1530"/>
      <c r="AF465" s="1530"/>
      <c r="AG465" s="1532"/>
    </row>
    <row r="466" spans="1:33" ht="16.5" customHeight="1" x14ac:dyDescent="0.2">
      <c r="A466" s="1530"/>
      <c r="B466" s="1535"/>
      <c r="C466" s="1535"/>
      <c r="D466" s="1535"/>
      <c r="E466" s="1535"/>
      <c r="F466" s="1535"/>
      <c r="G466" s="1535"/>
      <c r="H466" s="1535"/>
      <c r="I466" s="1536"/>
      <c r="J466" s="1536"/>
      <c r="K466" s="1536"/>
      <c r="L466" s="1536"/>
      <c r="M466" s="1537"/>
      <c r="N466" s="1538"/>
      <c r="O466" s="1539"/>
      <c r="P466" s="1540"/>
      <c r="Q466" s="1540"/>
      <c r="R466" s="1540"/>
      <c r="S466" s="1540"/>
      <c r="T466" s="1537"/>
      <c r="U466" s="1541"/>
      <c r="V466" s="1587"/>
      <c r="W466" s="1535"/>
      <c r="X466" s="1565"/>
      <c r="Y466" s="1565"/>
      <c r="Z466" s="1530"/>
      <c r="AA466" s="1534"/>
      <c r="AB466" s="1534"/>
      <c r="AC466" s="1540"/>
      <c r="AD466" s="1530"/>
      <c r="AE466" s="1530"/>
      <c r="AF466" s="1530"/>
      <c r="AG466" s="1532"/>
    </row>
    <row r="467" spans="1:33" ht="16.5" customHeight="1" x14ac:dyDescent="0.2">
      <c r="A467" s="1530"/>
      <c r="B467" s="1535"/>
      <c r="C467" s="1535"/>
      <c r="D467" s="1535"/>
      <c r="E467" s="1535"/>
      <c r="F467" s="1535"/>
      <c r="G467" s="1535"/>
      <c r="H467" s="1535"/>
      <c r="I467" s="1536"/>
      <c r="J467" s="1536"/>
      <c r="K467" s="1536"/>
      <c r="L467" s="1536"/>
      <c r="M467" s="1537"/>
      <c r="N467" s="1538"/>
      <c r="O467" s="1539"/>
      <c r="P467" s="1540"/>
      <c r="Q467" s="1540"/>
      <c r="R467" s="1540"/>
      <c r="S467" s="1540"/>
      <c r="T467" s="1537"/>
      <c r="U467" s="1541"/>
      <c r="V467" s="1587"/>
      <c r="W467" s="1535"/>
      <c r="X467" s="1565"/>
      <c r="Y467" s="1565"/>
      <c r="Z467" s="1530"/>
      <c r="AA467" s="1534"/>
      <c r="AB467" s="1534"/>
      <c r="AC467" s="1540"/>
      <c r="AD467" s="1530"/>
      <c r="AE467" s="1530"/>
      <c r="AF467" s="1530"/>
      <c r="AG467" s="1532"/>
    </row>
    <row r="468" spans="1:33" ht="16.5" customHeight="1" x14ac:dyDescent="0.2">
      <c r="A468" s="1530"/>
      <c r="B468" s="1535"/>
      <c r="C468" s="1535"/>
      <c r="D468" s="1535"/>
      <c r="E468" s="1535"/>
      <c r="F468" s="1535"/>
      <c r="G468" s="1535"/>
      <c r="H468" s="1535"/>
      <c r="I468" s="1536"/>
      <c r="J468" s="1536"/>
      <c r="K468" s="1536"/>
      <c r="L468" s="1536"/>
      <c r="M468" s="1537"/>
      <c r="N468" s="1538"/>
      <c r="O468" s="1539"/>
      <c r="P468" s="1540"/>
      <c r="Q468" s="1540"/>
      <c r="R468" s="1540"/>
      <c r="S468" s="1540"/>
      <c r="T468" s="1537"/>
      <c r="U468" s="1541"/>
      <c r="V468" s="1587"/>
      <c r="W468" s="1535"/>
      <c r="X468" s="1565"/>
      <c r="Y468" s="1565"/>
      <c r="Z468" s="1530"/>
      <c r="AA468" s="1534"/>
      <c r="AB468" s="1534"/>
      <c r="AC468" s="1540"/>
      <c r="AD468" s="1530"/>
      <c r="AE468" s="1530"/>
      <c r="AF468" s="1530"/>
      <c r="AG468" s="1532"/>
    </row>
    <row r="469" spans="1:33" ht="16.5" customHeight="1" x14ac:dyDescent="0.2">
      <c r="A469" s="1530"/>
      <c r="B469" s="1535"/>
      <c r="C469" s="1535"/>
      <c r="D469" s="1535"/>
      <c r="E469" s="1535"/>
      <c r="F469" s="1535"/>
      <c r="G469" s="1535"/>
      <c r="H469" s="1535"/>
      <c r="I469" s="1536"/>
      <c r="J469" s="1536"/>
      <c r="K469" s="1536"/>
      <c r="L469" s="1536"/>
      <c r="M469" s="1537"/>
      <c r="N469" s="1538"/>
      <c r="O469" s="1539"/>
      <c r="P469" s="1540"/>
      <c r="Q469" s="1540"/>
      <c r="R469" s="1540"/>
      <c r="S469" s="1540"/>
      <c r="T469" s="1537"/>
      <c r="U469" s="1541"/>
      <c r="V469" s="1587"/>
      <c r="W469" s="1535"/>
      <c r="X469" s="1565"/>
      <c r="Y469" s="1565"/>
      <c r="Z469" s="1530"/>
      <c r="AA469" s="1534"/>
      <c r="AB469" s="1534"/>
      <c r="AC469" s="1540"/>
      <c r="AD469" s="1530"/>
      <c r="AE469" s="1530"/>
      <c r="AF469" s="1530"/>
      <c r="AG469" s="1532"/>
    </row>
    <row r="470" spans="1:33" ht="16.5" customHeight="1" x14ac:dyDescent="0.2">
      <c r="A470" s="1530"/>
      <c r="B470" s="1535"/>
      <c r="C470" s="1535"/>
      <c r="D470" s="1535"/>
      <c r="E470" s="1535"/>
      <c r="F470" s="1535"/>
      <c r="G470" s="1535"/>
      <c r="H470" s="1535"/>
      <c r="I470" s="1536"/>
      <c r="J470" s="1536"/>
      <c r="K470" s="1536"/>
      <c r="L470" s="1536"/>
      <c r="M470" s="1537"/>
      <c r="N470" s="1538"/>
      <c r="O470" s="1539"/>
      <c r="P470" s="1540"/>
      <c r="Q470" s="1540"/>
      <c r="R470" s="1540"/>
      <c r="S470" s="1540"/>
      <c r="T470" s="1537"/>
      <c r="U470" s="1541"/>
      <c r="V470" s="1587"/>
      <c r="W470" s="1535"/>
      <c r="X470" s="1565"/>
      <c r="Y470" s="1565"/>
      <c r="Z470" s="1530"/>
      <c r="AA470" s="1534"/>
      <c r="AB470" s="1534"/>
      <c r="AC470" s="1540"/>
      <c r="AD470" s="1530"/>
      <c r="AE470" s="1530"/>
      <c r="AF470" s="1530"/>
      <c r="AG470" s="1532"/>
    </row>
    <row r="471" spans="1:33" ht="16.5" customHeight="1" x14ac:dyDescent="0.2">
      <c r="A471" s="1530"/>
      <c r="B471" s="1535"/>
      <c r="C471" s="1535"/>
      <c r="D471" s="1535"/>
      <c r="E471" s="1535"/>
      <c r="F471" s="1535"/>
      <c r="G471" s="1535"/>
      <c r="H471" s="1535"/>
      <c r="I471" s="1536"/>
      <c r="J471" s="1536"/>
      <c r="K471" s="1536"/>
      <c r="L471" s="1536"/>
      <c r="M471" s="1537"/>
      <c r="N471" s="1538"/>
      <c r="O471" s="1539"/>
      <c r="P471" s="1540"/>
      <c r="Q471" s="1540"/>
      <c r="R471" s="1540"/>
      <c r="S471" s="1540"/>
      <c r="T471" s="1537"/>
      <c r="U471" s="1541"/>
      <c r="V471" s="1587"/>
      <c r="W471" s="1535"/>
      <c r="X471" s="1565"/>
      <c r="Y471" s="1565"/>
      <c r="Z471" s="1530"/>
      <c r="AA471" s="1534"/>
      <c r="AB471" s="1534"/>
      <c r="AC471" s="1540"/>
      <c r="AD471" s="1530"/>
      <c r="AE471" s="1530"/>
      <c r="AF471" s="1530"/>
      <c r="AG471" s="1532"/>
    </row>
    <row r="472" spans="1:33" ht="16.5" customHeight="1" x14ac:dyDescent="0.2">
      <c r="A472" s="1530"/>
      <c r="B472" s="1535"/>
      <c r="C472" s="1535"/>
      <c r="D472" s="1535"/>
      <c r="E472" s="1535"/>
      <c r="F472" s="1535"/>
      <c r="G472" s="1535"/>
      <c r="H472" s="1535"/>
      <c r="I472" s="1536"/>
      <c r="J472" s="1536"/>
      <c r="K472" s="1536"/>
      <c r="L472" s="1536"/>
      <c r="M472" s="1537"/>
      <c r="N472" s="1538"/>
      <c r="O472" s="1539"/>
      <c r="P472" s="1540"/>
      <c r="Q472" s="1540"/>
      <c r="R472" s="1540"/>
      <c r="S472" s="1540"/>
      <c r="T472" s="1537"/>
      <c r="U472" s="1541"/>
      <c r="V472" s="1587"/>
      <c r="W472" s="1535"/>
      <c r="X472" s="1565"/>
      <c r="Y472" s="1565"/>
      <c r="Z472" s="1530"/>
      <c r="AA472" s="1534"/>
      <c r="AB472" s="1534"/>
      <c r="AC472" s="1540"/>
      <c r="AD472" s="1530"/>
      <c r="AE472" s="1530"/>
      <c r="AF472" s="1530"/>
      <c r="AG472" s="1532"/>
    </row>
    <row r="473" spans="1:33" ht="16.5" customHeight="1" x14ac:dyDescent="0.2">
      <c r="A473" s="1530"/>
      <c r="B473" s="1535"/>
      <c r="C473" s="1535"/>
      <c r="D473" s="1535"/>
      <c r="E473" s="1535"/>
      <c r="F473" s="1535"/>
      <c r="G473" s="1535"/>
      <c r="H473" s="1535"/>
      <c r="I473" s="1536"/>
      <c r="J473" s="1536"/>
      <c r="K473" s="1536"/>
      <c r="L473" s="1536"/>
      <c r="M473" s="1537"/>
      <c r="N473" s="1538"/>
      <c r="O473" s="1539"/>
      <c r="P473" s="1540"/>
      <c r="Q473" s="1540"/>
      <c r="R473" s="1540"/>
      <c r="S473" s="1540"/>
      <c r="T473" s="1537"/>
      <c r="U473" s="1541"/>
      <c r="V473" s="1587"/>
      <c r="W473" s="1535"/>
      <c r="X473" s="1565"/>
      <c r="Y473" s="1565"/>
      <c r="Z473" s="1530"/>
      <c r="AA473" s="1534"/>
      <c r="AB473" s="1534"/>
      <c r="AC473" s="1540"/>
      <c r="AD473" s="1530"/>
      <c r="AE473" s="1530"/>
      <c r="AF473" s="1530"/>
      <c r="AG473" s="1532"/>
    </row>
    <row r="474" spans="1:33" ht="16.5" customHeight="1" x14ac:dyDescent="0.2">
      <c r="A474" s="1530"/>
      <c r="B474" s="1535"/>
      <c r="C474" s="1535"/>
      <c r="D474" s="1535"/>
      <c r="E474" s="1535"/>
      <c r="F474" s="1535"/>
      <c r="G474" s="1535"/>
      <c r="H474" s="1535"/>
      <c r="I474" s="1536"/>
      <c r="J474" s="1536"/>
      <c r="K474" s="1536"/>
      <c r="L474" s="1536"/>
      <c r="M474" s="1537"/>
      <c r="N474" s="1538"/>
      <c r="O474" s="1539"/>
      <c r="P474" s="1540"/>
      <c r="Q474" s="1540"/>
      <c r="R474" s="1540"/>
      <c r="S474" s="1540"/>
      <c r="T474" s="1537"/>
      <c r="U474" s="1541"/>
      <c r="V474" s="1587"/>
      <c r="W474" s="1535"/>
      <c r="X474" s="1565"/>
      <c r="Y474" s="1565"/>
      <c r="Z474" s="1530"/>
      <c r="AA474" s="1534"/>
      <c r="AB474" s="1534"/>
      <c r="AC474" s="1540"/>
      <c r="AD474" s="1530"/>
      <c r="AE474" s="1530"/>
      <c r="AF474" s="1530"/>
      <c r="AG474" s="1532"/>
    </row>
    <row r="475" spans="1:33" ht="16.5" customHeight="1" x14ac:dyDescent="0.2">
      <c r="A475" s="1530"/>
      <c r="B475" s="1535"/>
      <c r="C475" s="1535"/>
      <c r="D475" s="1535"/>
      <c r="E475" s="1535"/>
      <c r="F475" s="1535"/>
      <c r="G475" s="1535"/>
      <c r="H475" s="1535"/>
      <c r="I475" s="1536"/>
      <c r="J475" s="1536"/>
      <c r="K475" s="1536"/>
      <c r="L475" s="1536"/>
      <c r="M475" s="1537"/>
      <c r="N475" s="1538"/>
      <c r="O475" s="1539"/>
      <c r="P475" s="1540"/>
      <c r="Q475" s="1540"/>
      <c r="R475" s="1540"/>
      <c r="S475" s="1540"/>
      <c r="T475" s="1537"/>
      <c r="U475" s="1541"/>
      <c r="V475" s="1587"/>
      <c r="W475" s="1535"/>
      <c r="X475" s="1565"/>
      <c r="Y475" s="1565"/>
      <c r="Z475" s="1530"/>
      <c r="AA475" s="1534"/>
      <c r="AB475" s="1534"/>
      <c r="AC475" s="1540"/>
      <c r="AD475" s="1530"/>
      <c r="AE475" s="1530"/>
      <c r="AF475" s="1530"/>
      <c r="AG475" s="1532"/>
    </row>
    <row r="476" spans="1:33" ht="16.5" customHeight="1" x14ac:dyDescent="0.2">
      <c r="A476" s="1530"/>
      <c r="B476" s="1535"/>
      <c r="C476" s="1535"/>
      <c r="D476" s="1535"/>
      <c r="E476" s="1535"/>
      <c r="F476" s="1535"/>
      <c r="G476" s="1535"/>
      <c r="H476" s="1535"/>
      <c r="I476" s="1536"/>
      <c r="J476" s="1536"/>
      <c r="K476" s="1536"/>
      <c r="L476" s="1536"/>
      <c r="M476" s="1537"/>
      <c r="N476" s="1538"/>
      <c r="O476" s="1539"/>
      <c r="P476" s="1540"/>
      <c r="Q476" s="1540"/>
      <c r="R476" s="1540"/>
      <c r="S476" s="1540"/>
      <c r="T476" s="1537"/>
      <c r="U476" s="1541"/>
      <c r="V476" s="1587"/>
      <c r="W476" s="1535"/>
      <c r="X476" s="1565"/>
      <c r="Y476" s="1565"/>
      <c r="Z476" s="1530"/>
      <c r="AA476" s="1534"/>
      <c r="AB476" s="1534"/>
      <c r="AC476" s="1540"/>
      <c r="AD476" s="1530"/>
      <c r="AE476" s="1530"/>
      <c r="AF476" s="1530"/>
      <c r="AG476" s="1532"/>
    </row>
    <row r="477" spans="1:33" ht="16.5" customHeight="1" x14ac:dyDescent="0.2">
      <c r="A477" s="1530"/>
      <c r="B477" s="1535"/>
      <c r="C477" s="1535"/>
      <c r="D477" s="1535"/>
      <c r="E477" s="1535"/>
      <c r="F477" s="1535"/>
      <c r="G477" s="1535"/>
      <c r="H477" s="1535"/>
      <c r="I477" s="1536"/>
      <c r="J477" s="1536"/>
      <c r="K477" s="1536"/>
      <c r="L477" s="1536"/>
      <c r="M477" s="1537"/>
      <c r="N477" s="1538"/>
      <c r="O477" s="1539"/>
      <c r="P477" s="1540"/>
      <c r="Q477" s="1540"/>
      <c r="R477" s="1540"/>
      <c r="S477" s="1540"/>
      <c r="T477" s="1537"/>
      <c r="U477" s="1541"/>
      <c r="V477" s="1587"/>
      <c r="W477" s="1535"/>
      <c r="X477" s="1565"/>
      <c r="Y477" s="1565"/>
      <c r="Z477" s="1530"/>
      <c r="AA477" s="1534"/>
      <c r="AB477" s="1534"/>
      <c r="AC477" s="1540"/>
      <c r="AD477" s="1530"/>
      <c r="AE477" s="1530"/>
      <c r="AF477" s="1530"/>
      <c r="AG477" s="1532"/>
    </row>
    <row r="478" spans="1:33" ht="16.5" customHeight="1" x14ac:dyDescent="0.2">
      <c r="A478" s="1530"/>
      <c r="B478" s="1535"/>
      <c r="C478" s="1535"/>
      <c r="D478" s="1535"/>
      <c r="E478" s="1535"/>
      <c r="F478" s="1535"/>
      <c r="G478" s="1535"/>
      <c r="H478" s="1535"/>
      <c r="I478" s="1536"/>
      <c r="J478" s="1536"/>
      <c r="K478" s="1536"/>
      <c r="L478" s="1536"/>
      <c r="M478" s="1537"/>
      <c r="N478" s="1538"/>
      <c r="O478" s="1539"/>
      <c r="P478" s="1540"/>
      <c r="Q478" s="1540"/>
      <c r="R478" s="1540"/>
      <c r="S478" s="1540"/>
      <c r="T478" s="1537"/>
      <c r="U478" s="1541"/>
      <c r="V478" s="1587"/>
      <c r="W478" s="1535"/>
      <c r="X478" s="1565"/>
      <c r="Y478" s="1565"/>
      <c r="Z478" s="1530"/>
      <c r="AA478" s="1534"/>
      <c r="AB478" s="1534"/>
      <c r="AC478" s="1540"/>
      <c r="AD478" s="1530"/>
      <c r="AE478" s="1530"/>
      <c r="AF478" s="1530"/>
      <c r="AG478" s="1532"/>
    </row>
    <row r="479" spans="1:33" ht="16.5" customHeight="1" x14ac:dyDescent="0.2">
      <c r="A479" s="1530"/>
      <c r="B479" s="1535"/>
      <c r="C479" s="1535"/>
      <c r="D479" s="1535"/>
      <c r="E479" s="1535"/>
      <c r="F479" s="1535"/>
      <c r="G479" s="1535"/>
      <c r="H479" s="1535"/>
      <c r="I479" s="1536"/>
      <c r="J479" s="1536"/>
      <c r="K479" s="1536"/>
      <c r="L479" s="1536"/>
      <c r="M479" s="1537"/>
      <c r="N479" s="1538"/>
      <c r="O479" s="1539"/>
      <c r="P479" s="1540"/>
      <c r="Q479" s="1540"/>
      <c r="R479" s="1540"/>
      <c r="S479" s="1540"/>
      <c r="T479" s="1537"/>
      <c r="U479" s="1541"/>
      <c r="V479" s="1587"/>
      <c r="W479" s="1535"/>
      <c r="X479" s="1565"/>
      <c r="Y479" s="1565"/>
      <c r="Z479" s="1530"/>
      <c r="AA479" s="1534"/>
      <c r="AB479" s="1534"/>
      <c r="AC479" s="1540"/>
      <c r="AD479" s="1530"/>
      <c r="AE479" s="1530"/>
      <c r="AF479" s="1530"/>
      <c r="AG479" s="1532"/>
    </row>
    <row r="480" spans="1:33" ht="16.5" customHeight="1" x14ac:dyDescent="0.2">
      <c r="A480" s="1530"/>
      <c r="B480" s="1535"/>
      <c r="C480" s="1535"/>
      <c r="D480" s="1535"/>
      <c r="E480" s="1535"/>
      <c r="F480" s="1535"/>
      <c r="G480" s="1535"/>
      <c r="H480" s="1535"/>
      <c r="I480" s="1536"/>
      <c r="J480" s="1536"/>
      <c r="K480" s="1536"/>
      <c r="L480" s="1536"/>
      <c r="M480" s="1537"/>
      <c r="N480" s="1538"/>
      <c r="O480" s="1539"/>
      <c r="P480" s="1540"/>
      <c r="Q480" s="1540"/>
      <c r="R480" s="1540"/>
      <c r="S480" s="1540"/>
      <c r="T480" s="1537"/>
      <c r="U480" s="1541"/>
      <c r="V480" s="1587"/>
      <c r="W480" s="1535"/>
      <c r="X480" s="1565"/>
      <c r="Y480" s="1565"/>
      <c r="Z480" s="1530"/>
      <c r="AA480" s="1534"/>
      <c r="AB480" s="1534"/>
      <c r="AC480" s="1540"/>
      <c r="AD480" s="1530"/>
      <c r="AE480" s="1530"/>
      <c r="AF480" s="1530"/>
      <c r="AG480" s="1532"/>
    </row>
    <row r="481" spans="1:33" ht="16.5" customHeight="1" x14ac:dyDescent="0.2">
      <c r="A481" s="1530"/>
      <c r="B481" s="1535"/>
      <c r="C481" s="1535"/>
      <c r="D481" s="1535"/>
      <c r="E481" s="1535"/>
      <c r="F481" s="1535"/>
      <c r="G481" s="1535"/>
      <c r="H481" s="1535"/>
      <c r="I481" s="1536"/>
      <c r="J481" s="1536"/>
      <c r="K481" s="1536"/>
      <c r="L481" s="1536"/>
      <c r="M481" s="1537"/>
      <c r="N481" s="1538"/>
      <c r="O481" s="1539"/>
      <c r="P481" s="1540"/>
      <c r="Q481" s="1540"/>
      <c r="R481" s="1540"/>
      <c r="S481" s="1540"/>
      <c r="T481" s="1537"/>
      <c r="U481" s="1541"/>
      <c r="V481" s="1587"/>
      <c r="W481" s="1535"/>
      <c r="X481" s="1565"/>
      <c r="Y481" s="1565"/>
      <c r="Z481" s="1530"/>
      <c r="AA481" s="1534"/>
      <c r="AB481" s="1534"/>
      <c r="AC481" s="1540"/>
      <c r="AD481" s="1530"/>
      <c r="AE481" s="1530"/>
      <c r="AF481" s="1530"/>
      <c r="AG481" s="1532"/>
    </row>
    <row r="482" spans="1:33" ht="16.5" customHeight="1" x14ac:dyDescent="0.2">
      <c r="A482" s="1530"/>
      <c r="B482" s="1535"/>
      <c r="C482" s="1535"/>
      <c r="D482" s="1535"/>
      <c r="E482" s="1535"/>
      <c r="F482" s="1535"/>
      <c r="G482" s="1535"/>
      <c r="H482" s="1535"/>
      <c r="I482" s="1536"/>
      <c r="J482" s="1536"/>
      <c r="K482" s="1536"/>
      <c r="L482" s="1536"/>
      <c r="M482" s="1537"/>
      <c r="N482" s="1538"/>
      <c r="O482" s="1539"/>
      <c r="P482" s="1540"/>
      <c r="Q482" s="1540"/>
      <c r="R482" s="1540"/>
      <c r="S482" s="1540"/>
      <c r="T482" s="1537"/>
      <c r="U482" s="1541"/>
      <c r="V482" s="1587"/>
      <c r="W482" s="1535"/>
      <c r="X482" s="1565"/>
      <c r="Y482" s="1565"/>
      <c r="Z482" s="1530"/>
      <c r="AA482" s="1534"/>
      <c r="AB482" s="1534"/>
      <c r="AC482" s="1540"/>
      <c r="AD482" s="1530"/>
      <c r="AE482" s="1530"/>
      <c r="AF482" s="1530"/>
      <c r="AG482" s="1532"/>
    </row>
    <row r="483" spans="1:33" ht="16.5" customHeight="1" x14ac:dyDescent="0.2">
      <c r="A483" s="1530"/>
      <c r="B483" s="1535"/>
      <c r="C483" s="1535"/>
      <c r="D483" s="1535"/>
      <c r="E483" s="1535"/>
      <c r="F483" s="1535"/>
      <c r="G483" s="1535"/>
      <c r="H483" s="1535"/>
      <c r="I483" s="1536"/>
      <c r="J483" s="1536"/>
      <c r="K483" s="1536"/>
      <c r="L483" s="1536"/>
      <c r="M483" s="1537"/>
      <c r="N483" s="1538"/>
      <c r="O483" s="1539"/>
      <c r="P483" s="1540"/>
      <c r="Q483" s="1540"/>
      <c r="R483" s="1540"/>
      <c r="S483" s="1540"/>
      <c r="T483" s="1537"/>
      <c r="U483" s="1541"/>
      <c r="V483" s="1587"/>
      <c r="W483" s="1535"/>
      <c r="X483" s="1565"/>
      <c r="Y483" s="1565"/>
      <c r="Z483" s="1530"/>
      <c r="AA483" s="1534"/>
      <c r="AB483" s="1534"/>
      <c r="AC483" s="1540"/>
      <c r="AD483" s="1530"/>
      <c r="AE483" s="1530"/>
      <c r="AF483" s="1530"/>
      <c r="AG483" s="1532"/>
    </row>
    <row r="484" spans="1:33" ht="16.5" customHeight="1" x14ac:dyDescent="0.2">
      <c r="A484" s="1530"/>
      <c r="B484" s="1535"/>
      <c r="C484" s="1535"/>
      <c r="D484" s="1535"/>
      <c r="E484" s="1535"/>
      <c r="F484" s="1535"/>
      <c r="G484" s="1535"/>
      <c r="H484" s="1535"/>
      <c r="I484" s="1536"/>
      <c r="J484" s="1536"/>
      <c r="K484" s="1536"/>
      <c r="L484" s="1536"/>
      <c r="M484" s="1537"/>
      <c r="N484" s="1538"/>
      <c r="O484" s="1539"/>
      <c r="P484" s="1540"/>
      <c r="Q484" s="1540"/>
      <c r="R484" s="1540"/>
      <c r="S484" s="1540"/>
      <c r="T484" s="1537"/>
      <c r="U484" s="1541"/>
      <c r="V484" s="1587"/>
      <c r="W484" s="1535"/>
      <c r="X484" s="1565"/>
      <c r="Y484" s="1565"/>
      <c r="Z484" s="1530"/>
      <c r="AA484" s="1534"/>
      <c r="AB484" s="1534"/>
      <c r="AC484" s="1540"/>
      <c r="AD484" s="1530"/>
      <c r="AE484" s="1530"/>
      <c r="AF484" s="1530"/>
      <c r="AG484" s="1532"/>
    </row>
    <row r="485" spans="1:33" ht="16.5" customHeight="1" x14ac:dyDescent="0.2">
      <c r="A485" s="1530"/>
      <c r="B485" s="1535"/>
      <c r="C485" s="1535"/>
      <c r="D485" s="1535"/>
      <c r="E485" s="1535"/>
      <c r="F485" s="1535"/>
      <c r="G485" s="1535"/>
      <c r="H485" s="1535"/>
      <c r="I485" s="1536"/>
      <c r="J485" s="1536"/>
      <c r="K485" s="1536"/>
      <c r="L485" s="1536"/>
      <c r="M485" s="1537"/>
      <c r="N485" s="1538"/>
      <c r="O485" s="1539"/>
      <c r="P485" s="1540"/>
      <c r="Q485" s="1540"/>
      <c r="R485" s="1540"/>
      <c r="S485" s="1540"/>
      <c r="T485" s="1537"/>
      <c r="U485" s="1541"/>
      <c r="V485" s="1587"/>
      <c r="W485" s="1535"/>
      <c r="X485" s="1565"/>
      <c r="Y485" s="1565"/>
      <c r="Z485" s="1530"/>
      <c r="AA485" s="1534"/>
      <c r="AB485" s="1534"/>
      <c r="AC485" s="1540"/>
      <c r="AD485" s="1530"/>
      <c r="AE485" s="1530"/>
      <c r="AF485" s="1530"/>
      <c r="AG485" s="1532"/>
    </row>
    <row r="486" spans="1:33" ht="16.5" customHeight="1" x14ac:dyDescent="0.2">
      <c r="A486" s="1530"/>
      <c r="B486" s="1535"/>
      <c r="C486" s="1535"/>
      <c r="D486" s="1535"/>
      <c r="E486" s="1535"/>
      <c r="F486" s="1535"/>
      <c r="G486" s="1535"/>
      <c r="H486" s="1535"/>
      <c r="I486" s="1536"/>
      <c r="J486" s="1536"/>
      <c r="K486" s="1536"/>
      <c r="L486" s="1536"/>
      <c r="M486" s="1537"/>
      <c r="N486" s="1538"/>
      <c r="O486" s="1539"/>
      <c r="P486" s="1540"/>
      <c r="Q486" s="1540"/>
      <c r="R486" s="1540"/>
      <c r="S486" s="1540"/>
      <c r="T486" s="1537"/>
      <c r="U486" s="1541"/>
      <c r="V486" s="1587"/>
      <c r="W486" s="1535"/>
      <c r="X486" s="1565"/>
      <c r="Y486" s="1565"/>
      <c r="Z486" s="1530"/>
      <c r="AA486" s="1534"/>
      <c r="AB486" s="1534"/>
      <c r="AC486" s="1540"/>
      <c r="AD486" s="1530"/>
      <c r="AE486" s="1530"/>
      <c r="AF486" s="1530"/>
      <c r="AG486" s="1532"/>
    </row>
    <row r="487" spans="1:33" ht="16.5" customHeight="1" x14ac:dyDescent="0.2">
      <c r="A487" s="1530"/>
      <c r="B487" s="1535"/>
      <c r="C487" s="1535"/>
      <c r="D487" s="1535"/>
      <c r="E487" s="1535"/>
      <c r="F487" s="1535"/>
      <c r="G487" s="1535"/>
      <c r="H487" s="1535"/>
      <c r="I487" s="1536"/>
      <c r="J487" s="1536"/>
      <c r="K487" s="1536"/>
      <c r="L487" s="1536"/>
      <c r="M487" s="1537"/>
      <c r="N487" s="1538"/>
      <c r="O487" s="1539"/>
      <c r="P487" s="1540"/>
      <c r="Q487" s="1540"/>
      <c r="R487" s="1540"/>
      <c r="S487" s="1540"/>
      <c r="T487" s="1537"/>
      <c r="U487" s="1541"/>
      <c r="V487" s="1587"/>
      <c r="W487" s="1535"/>
      <c r="X487" s="1565"/>
      <c r="Y487" s="1565"/>
      <c r="Z487" s="1530"/>
      <c r="AA487" s="1534"/>
      <c r="AB487" s="1534"/>
      <c r="AC487" s="1540"/>
      <c r="AD487" s="1530"/>
      <c r="AE487" s="1530"/>
      <c r="AF487" s="1530"/>
      <c r="AG487" s="1532"/>
    </row>
    <row r="488" spans="1:33" ht="16.5" customHeight="1" x14ac:dyDescent="0.2">
      <c r="A488" s="1530"/>
      <c r="B488" s="1535"/>
      <c r="C488" s="1535"/>
      <c r="D488" s="1535"/>
      <c r="E488" s="1535"/>
      <c r="F488" s="1535"/>
      <c r="G488" s="1535"/>
      <c r="H488" s="1535"/>
      <c r="I488" s="1536"/>
      <c r="J488" s="1536"/>
      <c r="K488" s="1536"/>
      <c r="L488" s="1536"/>
      <c r="M488" s="1537"/>
      <c r="N488" s="1538"/>
      <c r="O488" s="1539"/>
      <c r="P488" s="1540"/>
      <c r="Q488" s="1540"/>
      <c r="R488" s="1540"/>
      <c r="S488" s="1540"/>
      <c r="T488" s="1537"/>
      <c r="U488" s="1541"/>
      <c r="V488" s="1587"/>
      <c r="W488" s="1535"/>
      <c r="X488" s="1565"/>
      <c r="Y488" s="1565"/>
      <c r="Z488" s="1530"/>
      <c r="AA488" s="1534"/>
      <c r="AB488" s="1534"/>
      <c r="AC488" s="1540"/>
      <c r="AD488" s="1530"/>
      <c r="AE488" s="1530"/>
      <c r="AF488" s="1530"/>
      <c r="AG488" s="1532"/>
    </row>
    <row r="489" spans="1:33" ht="16.5" customHeight="1" x14ac:dyDescent="0.2">
      <c r="A489" s="1530"/>
      <c r="B489" s="1535"/>
      <c r="C489" s="1535"/>
      <c r="D489" s="1535"/>
      <c r="E489" s="1535"/>
      <c r="F489" s="1535"/>
      <c r="G489" s="1535"/>
      <c r="H489" s="1535"/>
      <c r="I489" s="1536"/>
      <c r="J489" s="1536"/>
      <c r="K489" s="1536"/>
      <c r="L489" s="1536"/>
      <c r="M489" s="1537"/>
      <c r="N489" s="1538"/>
      <c r="O489" s="1539"/>
      <c r="P489" s="1540"/>
      <c r="Q489" s="1540"/>
      <c r="R489" s="1540"/>
      <c r="S489" s="1540"/>
      <c r="T489" s="1537"/>
      <c r="U489" s="1541"/>
      <c r="V489" s="1587"/>
      <c r="W489" s="1535"/>
      <c r="X489" s="1565"/>
      <c r="Y489" s="1565"/>
      <c r="Z489" s="1530"/>
      <c r="AA489" s="1534"/>
      <c r="AB489" s="1534"/>
      <c r="AC489" s="1540"/>
      <c r="AD489" s="1530"/>
      <c r="AE489" s="1530"/>
      <c r="AF489" s="1530"/>
      <c r="AG489" s="1532"/>
    </row>
    <row r="490" spans="1:33" ht="16.5" customHeight="1" x14ac:dyDescent="0.2">
      <c r="A490" s="1530"/>
      <c r="B490" s="1535"/>
      <c r="C490" s="1535"/>
      <c r="D490" s="1535"/>
      <c r="E490" s="1535"/>
      <c r="F490" s="1535"/>
      <c r="G490" s="1535"/>
      <c r="H490" s="1535"/>
      <c r="I490" s="1536"/>
      <c r="J490" s="1536"/>
      <c r="K490" s="1536"/>
      <c r="L490" s="1536"/>
      <c r="M490" s="1537"/>
      <c r="N490" s="1538"/>
      <c r="O490" s="1539"/>
      <c r="P490" s="1540"/>
      <c r="Q490" s="1540"/>
      <c r="R490" s="1540"/>
      <c r="S490" s="1540"/>
      <c r="T490" s="1537"/>
      <c r="U490" s="1541"/>
      <c r="V490" s="1587"/>
      <c r="W490" s="1535"/>
      <c r="X490" s="1565"/>
      <c r="Y490" s="1565"/>
      <c r="Z490" s="1530"/>
      <c r="AA490" s="1534"/>
      <c r="AB490" s="1534"/>
      <c r="AC490" s="1540"/>
      <c r="AD490" s="1530"/>
      <c r="AE490" s="1530"/>
      <c r="AF490" s="1530"/>
      <c r="AG490" s="1532"/>
    </row>
    <row r="491" spans="1:33" ht="16.5" customHeight="1" x14ac:dyDescent="0.2">
      <c r="A491" s="1530"/>
      <c r="B491" s="1535"/>
      <c r="C491" s="1535"/>
      <c r="D491" s="1535"/>
      <c r="E491" s="1535"/>
      <c r="F491" s="1535"/>
      <c r="G491" s="1535"/>
      <c r="H491" s="1535"/>
      <c r="I491" s="1536"/>
      <c r="J491" s="1536"/>
      <c r="K491" s="1536"/>
      <c r="L491" s="1536"/>
      <c r="M491" s="1537"/>
      <c r="N491" s="1538"/>
      <c r="O491" s="1539"/>
      <c r="P491" s="1540"/>
      <c r="Q491" s="1540"/>
      <c r="R491" s="1540"/>
      <c r="S491" s="1540"/>
      <c r="T491" s="1537"/>
      <c r="U491" s="1541"/>
      <c r="V491" s="1587"/>
      <c r="W491" s="1535"/>
      <c r="X491" s="1565"/>
      <c r="Y491" s="1565"/>
      <c r="Z491" s="1530"/>
      <c r="AA491" s="1534"/>
      <c r="AB491" s="1534"/>
      <c r="AC491" s="1540"/>
      <c r="AD491" s="1530"/>
      <c r="AE491" s="1530"/>
      <c r="AF491" s="1530"/>
      <c r="AG491" s="1532"/>
    </row>
    <row r="492" spans="1:33" ht="16.5" customHeight="1" x14ac:dyDescent="0.2">
      <c r="A492" s="1530"/>
      <c r="B492" s="1535"/>
      <c r="C492" s="1535"/>
      <c r="D492" s="1535"/>
      <c r="E492" s="1535"/>
      <c r="F492" s="1535"/>
      <c r="G492" s="1535"/>
      <c r="H492" s="1535"/>
      <c r="I492" s="1536"/>
      <c r="J492" s="1536"/>
      <c r="K492" s="1536"/>
      <c r="L492" s="1536"/>
      <c r="M492" s="1537"/>
      <c r="N492" s="1538"/>
      <c r="O492" s="1539"/>
      <c r="P492" s="1540"/>
      <c r="Q492" s="1540"/>
      <c r="R492" s="1540"/>
      <c r="S492" s="1540"/>
      <c r="T492" s="1537"/>
      <c r="U492" s="1541"/>
      <c r="V492" s="1587"/>
      <c r="W492" s="1535"/>
      <c r="X492" s="1565"/>
      <c r="Y492" s="1565"/>
      <c r="Z492" s="1530"/>
      <c r="AA492" s="1534"/>
      <c r="AB492" s="1534"/>
      <c r="AC492" s="1540"/>
      <c r="AD492" s="1530"/>
      <c r="AE492" s="1530"/>
      <c r="AF492" s="1530"/>
      <c r="AG492" s="1532"/>
    </row>
    <row r="493" spans="1:33" ht="16.5" customHeight="1" x14ac:dyDescent="0.2">
      <c r="A493" s="1530"/>
      <c r="B493" s="1535"/>
      <c r="C493" s="1535"/>
      <c r="D493" s="1535"/>
      <c r="E493" s="1535"/>
      <c r="F493" s="1535"/>
      <c r="G493" s="1535"/>
      <c r="H493" s="1535"/>
      <c r="I493" s="1536"/>
      <c r="J493" s="1536"/>
      <c r="K493" s="1536"/>
      <c r="L493" s="1536"/>
      <c r="M493" s="1537"/>
      <c r="N493" s="1538"/>
      <c r="O493" s="1539"/>
      <c r="P493" s="1540"/>
      <c r="Q493" s="1540"/>
      <c r="R493" s="1540"/>
      <c r="S493" s="1540"/>
      <c r="T493" s="1537"/>
      <c r="U493" s="1541"/>
      <c r="V493" s="1587"/>
      <c r="W493" s="1535"/>
      <c r="X493" s="1565"/>
      <c r="Y493" s="1565"/>
      <c r="Z493" s="1530"/>
      <c r="AA493" s="1534"/>
      <c r="AB493" s="1534"/>
      <c r="AC493" s="1540"/>
      <c r="AD493" s="1530"/>
      <c r="AE493" s="1530"/>
      <c r="AF493" s="1530"/>
      <c r="AG493" s="1532"/>
    </row>
    <row r="494" spans="1:33" ht="16.5" customHeight="1" x14ac:dyDescent="0.2">
      <c r="A494" s="1530"/>
      <c r="B494" s="1535"/>
      <c r="C494" s="1535"/>
      <c r="D494" s="1535"/>
      <c r="E494" s="1535"/>
      <c r="F494" s="1535"/>
      <c r="G494" s="1535"/>
      <c r="H494" s="1535"/>
      <c r="I494" s="1536"/>
      <c r="J494" s="1536"/>
      <c r="K494" s="1536"/>
      <c r="L494" s="1536"/>
      <c r="M494" s="1537"/>
      <c r="N494" s="1538"/>
      <c r="O494" s="1539"/>
      <c r="P494" s="1540"/>
      <c r="Q494" s="1540"/>
      <c r="R494" s="1540"/>
      <c r="S494" s="1540"/>
      <c r="T494" s="1537"/>
      <c r="U494" s="1541"/>
      <c r="V494" s="1587"/>
      <c r="W494" s="1535"/>
      <c r="X494" s="1565"/>
      <c r="Y494" s="1565"/>
      <c r="Z494" s="1530"/>
      <c r="AA494" s="1534"/>
      <c r="AB494" s="1534"/>
      <c r="AC494" s="1540"/>
      <c r="AD494" s="1530"/>
      <c r="AE494" s="1530"/>
      <c r="AF494" s="1530"/>
      <c r="AG494" s="1532"/>
    </row>
    <row r="495" spans="1:33" ht="16.5" customHeight="1" x14ac:dyDescent="0.2">
      <c r="A495" s="1530"/>
      <c r="B495" s="1535"/>
      <c r="C495" s="1535"/>
      <c r="D495" s="1535"/>
      <c r="E495" s="1535"/>
      <c r="F495" s="1535"/>
      <c r="G495" s="1535"/>
      <c r="H495" s="1535"/>
      <c r="I495" s="1536"/>
      <c r="J495" s="1536"/>
      <c r="K495" s="1536"/>
      <c r="L495" s="1536"/>
      <c r="M495" s="1537"/>
      <c r="N495" s="1538"/>
      <c r="O495" s="1539"/>
      <c r="P495" s="1540"/>
      <c r="Q495" s="1540"/>
      <c r="R495" s="1540"/>
      <c r="S495" s="1540"/>
      <c r="T495" s="1537"/>
      <c r="U495" s="1541"/>
      <c r="V495" s="1587"/>
      <c r="W495" s="1535"/>
      <c r="X495" s="1565"/>
      <c r="Y495" s="1565"/>
      <c r="Z495" s="1530"/>
      <c r="AA495" s="1534"/>
      <c r="AB495" s="1534"/>
      <c r="AC495" s="1540"/>
      <c r="AD495" s="1530"/>
      <c r="AE495" s="1530"/>
      <c r="AF495" s="1530"/>
      <c r="AG495" s="1532"/>
    </row>
    <row r="496" spans="1:33" ht="16.5" customHeight="1" x14ac:dyDescent="0.2">
      <c r="A496" s="1530"/>
      <c r="B496" s="1535"/>
      <c r="C496" s="1535"/>
      <c r="D496" s="1535"/>
      <c r="E496" s="1535"/>
      <c r="F496" s="1535"/>
      <c r="G496" s="1535"/>
      <c r="H496" s="1535"/>
      <c r="I496" s="1536"/>
      <c r="J496" s="1536"/>
      <c r="K496" s="1536"/>
      <c r="L496" s="1536"/>
      <c r="M496" s="1537"/>
      <c r="N496" s="1538"/>
      <c r="O496" s="1539"/>
      <c r="P496" s="1540"/>
      <c r="Q496" s="1540"/>
      <c r="R496" s="1540"/>
      <c r="S496" s="1540"/>
      <c r="T496" s="1537"/>
      <c r="U496" s="1541"/>
      <c r="V496" s="1587"/>
      <c r="W496" s="1535"/>
      <c r="X496" s="1565"/>
      <c r="Y496" s="1565"/>
      <c r="Z496" s="1530"/>
      <c r="AA496" s="1534"/>
      <c r="AB496" s="1534"/>
      <c r="AC496" s="1540"/>
      <c r="AD496" s="1530"/>
      <c r="AE496" s="1530"/>
      <c r="AF496" s="1530"/>
      <c r="AG496" s="1532"/>
    </row>
    <row r="497" spans="1:33" ht="16.5" customHeight="1" x14ac:dyDescent="0.2">
      <c r="A497" s="1530"/>
      <c r="B497" s="1535"/>
      <c r="C497" s="1535"/>
      <c r="D497" s="1535"/>
      <c r="E497" s="1535"/>
      <c r="F497" s="1535"/>
      <c r="G497" s="1535"/>
      <c r="H497" s="1535"/>
      <c r="I497" s="1536"/>
      <c r="J497" s="1536"/>
      <c r="K497" s="1536"/>
      <c r="L497" s="1536"/>
      <c r="M497" s="1537"/>
      <c r="N497" s="1538"/>
      <c r="O497" s="1539"/>
      <c r="P497" s="1540"/>
      <c r="Q497" s="1540"/>
      <c r="R497" s="1540"/>
      <c r="S497" s="1540"/>
      <c r="T497" s="1537"/>
      <c r="U497" s="1541"/>
      <c r="V497" s="1587"/>
      <c r="W497" s="1535"/>
      <c r="X497" s="1565"/>
      <c r="Y497" s="1565"/>
      <c r="Z497" s="1530"/>
      <c r="AA497" s="1534"/>
      <c r="AB497" s="1534"/>
      <c r="AC497" s="1540"/>
      <c r="AD497" s="1530"/>
      <c r="AE497" s="1530"/>
      <c r="AF497" s="1530"/>
      <c r="AG497" s="1532"/>
    </row>
    <row r="498" spans="1:33" ht="16.5" customHeight="1" x14ac:dyDescent="0.2">
      <c r="A498" s="1530"/>
      <c r="B498" s="1535"/>
      <c r="C498" s="1535"/>
      <c r="D498" s="1535"/>
      <c r="E498" s="1535"/>
      <c r="F498" s="1535"/>
      <c r="G498" s="1535"/>
      <c r="H498" s="1535"/>
      <c r="I498" s="1536"/>
      <c r="J498" s="1536"/>
      <c r="K498" s="1536"/>
      <c r="L498" s="1536"/>
      <c r="M498" s="1537"/>
      <c r="N498" s="1538"/>
      <c r="O498" s="1539"/>
      <c r="P498" s="1540"/>
      <c r="Q498" s="1540"/>
      <c r="R498" s="1540"/>
      <c r="S498" s="1540"/>
      <c r="T498" s="1537"/>
      <c r="U498" s="1541"/>
      <c r="V498" s="1587"/>
      <c r="W498" s="1535"/>
      <c r="X498" s="1565"/>
      <c r="Y498" s="1565"/>
      <c r="Z498" s="1530"/>
      <c r="AA498" s="1534"/>
      <c r="AB498" s="1534"/>
      <c r="AC498" s="1540"/>
      <c r="AD498" s="1530"/>
      <c r="AE498" s="1530"/>
      <c r="AF498" s="1530"/>
      <c r="AG498" s="1532"/>
    </row>
    <row r="499" spans="1:33" ht="16.5" customHeight="1" x14ac:dyDescent="0.2">
      <c r="A499" s="1530"/>
      <c r="B499" s="1535"/>
      <c r="C499" s="1535"/>
      <c r="D499" s="1535"/>
      <c r="E499" s="1535"/>
      <c r="F499" s="1535"/>
      <c r="G499" s="1535"/>
      <c r="H499" s="1535"/>
      <c r="I499" s="1536"/>
      <c r="J499" s="1536"/>
      <c r="K499" s="1536"/>
      <c r="L499" s="1536"/>
      <c r="M499" s="1537"/>
      <c r="N499" s="1538"/>
      <c r="O499" s="1539"/>
      <c r="P499" s="1540"/>
      <c r="Q499" s="1540"/>
      <c r="R499" s="1540"/>
      <c r="S499" s="1540"/>
      <c r="T499" s="1537"/>
      <c r="U499" s="1541"/>
      <c r="V499" s="1587"/>
      <c r="W499" s="1535"/>
      <c r="X499" s="1565"/>
      <c r="Y499" s="1565"/>
      <c r="Z499" s="1530"/>
      <c r="AA499" s="1534"/>
      <c r="AB499" s="1534"/>
      <c r="AC499" s="1540"/>
      <c r="AD499" s="1530"/>
      <c r="AE499" s="1530"/>
      <c r="AF499" s="1530"/>
      <c r="AG499" s="1532"/>
    </row>
    <row r="500" spans="1:33" ht="16.5" customHeight="1" x14ac:dyDescent="0.2">
      <c r="A500" s="1530"/>
      <c r="B500" s="1535"/>
      <c r="C500" s="1535"/>
      <c r="D500" s="1535"/>
      <c r="E500" s="1535"/>
      <c r="F500" s="1535"/>
      <c r="G500" s="1535"/>
      <c r="H500" s="1535"/>
      <c r="I500" s="1536"/>
      <c r="J500" s="1536"/>
      <c r="K500" s="1536"/>
      <c r="L500" s="1536"/>
      <c r="M500" s="1537"/>
      <c r="N500" s="1538"/>
      <c r="O500" s="1539"/>
      <c r="P500" s="1540"/>
      <c r="Q500" s="1540"/>
      <c r="R500" s="1540"/>
      <c r="S500" s="1540"/>
      <c r="T500" s="1537"/>
      <c r="U500" s="1541"/>
      <c r="V500" s="1587"/>
      <c r="W500" s="1535"/>
      <c r="X500" s="1565"/>
      <c r="Y500" s="1565"/>
      <c r="Z500" s="1530"/>
      <c r="AA500" s="1534"/>
      <c r="AB500" s="1534"/>
      <c r="AC500" s="1540"/>
      <c r="AD500" s="1530"/>
      <c r="AE500" s="1530"/>
      <c r="AF500" s="1530"/>
      <c r="AG500" s="1532"/>
    </row>
    <row r="501" spans="1:33" ht="16.5" customHeight="1" x14ac:dyDescent="0.2">
      <c r="A501" s="1530"/>
      <c r="B501" s="1535"/>
      <c r="C501" s="1535"/>
      <c r="D501" s="1535"/>
      <c r="E501" s="1535"/>
      <c r="F501" s="1535"/>
      <c r="G501" s="1535"/>
      <c r="H501" s="1535"/>
      <c r="I501" s="1536"/>
      <c r="J501" s="1536"/>
      <c r="K501" s="1536"/>
      <c r="L501" s="1536"/>
      <c r="M501" s="1537"/>
      <c r="N501" s="1538"/>
      <c r="O501" s="1539"/>
      <c r="P501" s="1540"/>
      <c r="Q501" s="1540"/>
      <c r="R501" s="1540"/>
      <c r="S501" s="1540"/>
      <c r="T501" s="1537"/>
      <c r="U501" s="1541"/>
      <c r="V501" s="1587"/>
      <c r="W501" s="1535"/>
      <c r="X501" s="1565"/>
      <c r="Y501" s="1565"/>
      <c r="Z501" s="1530"/>
      <c r="AA501" s="1534"/>
      <c r="AB501" s="1534"/>
      <c r="AC501" s="1540"/>
      <c r="AD501" s="1530"/>
      <c r="AE501" s="1530"/>
      <c r="AF501" s="1530"/>
      <c r="AG501" s="1532"/>
    </row>
    <row r="502" spans="1:33" ht="16.5" customHeight="1" x14ac:dyDescent="0.2">
      <c r="A502" s="1530"/>
      <c r="B502" s="1535"/>
      <c r="C502" s="1535"/>
      <c r="D502" s="1535"/>
      <c r="E502" s="1535"/>
      <c r="F502" s="1535"/>
      <c r="G502" s="1535"/>
      <c r="H502" s="1535"/>
      <c r="I502" s="1536"/>
      <c r="J502" s="1536"/>
      <c r="K502" s="1536"/>
      <c r="L502" s="1536"/>
      <c r="M502" s="1537"/>
      <c r="N502" s="1538"/>
      <c r="O502" s="1539"/>
      <c r="P502" s="1540"/>
      <c r="Q502" s="1540"/>
      <c r="R502" s="1540"/>
      <c r="S502" s="1540"/>
      <c r="T502" s="1537"/>
      <c r="U502" s="1541"/>
      <c r="V502" s="1587"/>
      <c r="W502" s="1535"/>
      <c r="X502" s="1565"/>
      <c r="Y502" s="1565"/>
      <c r="Z502" s="1530"/>
      <c r="AA502" s="1534"/>
      <c r="AB502" s="1534"/>
      <c r="AC502" s="1540"/>
      <c r="AD502" s="1530"/>
      <c r="AE502" s="1530"/>
      <c r="AF502" s="1530"/>
      <c r="AG502" s="1532"/>
    </row>
    <row r="503" spans="1:33" ht="16.5" customHeight="1" x14ac:dyDescent="0.2">
      <c r="A503" s="1530"/>
      <c r="B503" s="1535"/>
      <c r="C503" s="1535"/>
      <c r="D503" s="1535"/>
      <c r="E503" s="1535"/>
      <c r="F503" s="1535"/>
      <c r="G503" s="1535"/>
      <c r="H503" s="1535"/>
      <c r="I503" s="1536"/>
      <c r="J503" s="1536"/>
      <c r="K503" s="1536"/>
      <c r="L503" s="1536"/>
      <c r="M503" s="1537"/>
      <c r="N503" s="1538"/>
      <c r="O503" s="1539"/>
      <c r="P503" s="1540"/>
      <c r="Q503" s="1540"/>
      <c r="R503" s="1540"/>
      <c r="S503" s="1540"/>
      <c r="T503" s="1537"/>
      <c r="U503" s="1541"/>
      <c r="V503" s="1587"/>
      <c r="W503" s="1535"/>
      <c r="X503" s="1565"/>
      <c r="Y503" s="1565"/>
      <c r="Z503" s="1530"/>
      <c r="AA503" s="1534"/>
      <c r="AB503" s="1534"/>
      <c r="AC503" s="1540"/>
      <c r="AD503" s="1530"/>
      <c r="AE503" s="1530"/>
      <c r="AF503" s="1530"/>
      <c r="AG503" s="1532"/>
    </row>
    <row r="504" spans="1:33" ht="16.5" customHeight="1" x14ac:dyDescent="0.2">
      <c r="A504" s="1530"/>
      <c r="B504" s="1535"/>
      <c r="C504" s="1535"/>
      <c r="D504" s="1535"/>
      <c r="E504" s="1535"/>
      <c r="F504" s="1535"/>
      <c r="G504" s="1535"/>
      <c r="H504" s="1535"/>
      <c r="I504" s="1536"/>
      <c r="J504" s="1536"/>
      <c r="K504" s="1536"/>
      <c r="L504" s="1536"/>
      <c r="M504" s="1537"/>
      <c r="N504" s="1538"/>
      <c r="O504" s="1539"/>
      <c r="P504" s="1540"/>
      <c r="Q504" s="1540"/>
      <c r="R504" s="1540"/>
      <c r="S504" s="1540"/>
      <c r="T504" s="1537"/>
      <c r="U504" s="1541"/>
      <c r="V504" s="1587"/>
      <c r="W504" s="1535"/>
      <c r="X504" s="1565"/>
      <c r="Y504" s="1565"/>
      <c r="Z504" s="1530"/>
      <c r="AA504" s="1534"/>
      <c r="AB504" s="1534"/>
      <c r="AC504" s="1540"/>
      <c r="AD504" s="1530"/>
      <c r="AE504" s="1530"/>
      <c r="AF504" s="1530"/>
      <c r="AG504" s="1532"/>
    </row>
    <row r="505" spans="1:33" ht="16.5" customHeight="1" x14ac:dyDescent="0.2">
      <c r="A505" s="1530"/>
      <c r="B505" s="1535"/>
      <c r="C505" s="1535"/>
      <c r="D505" s="1535"/>
      <c r="E505" s="1535"/>
      <c r="F505" s="1535"/>
      <c r="G505" s="1535"/>
      <c r="H505" s="1535"/>
      <c r="I505" s="1536"/>
      <c r="J505" s="1536"/>
      <c r="K505" s="1536"/>
      <c r="L505" s="1536"/>
      <c r="M505" s="1537"/>
      <c r="N505" s="1538"/>
      <c r="O505" s="1539"/>
      <c r="P505" s="1540"/>
      <c r="Q505" s="1540"/>
      <c r="R505" s="1540"/>
      <c r="S505" s="1540"/>
      <c r="T505" s="1537"/>
      <c r="U505" s="1541"/>
      <c r="V505" s="1587"/>
      <c r="W505" s="1535"/>
      <c r="X505" s="1565"/>
      <c r="Y505" s="1565"/>
      <c r="Z505" s="1530"/>
      <c r="AA505" s="1534"/>
      <c r="AB505" s="1534"/>
      <c r="AC505" s="1540"/>
      <c r="AD505" s="1530"/>
      <c r="AE505" s="1530"/>
      <c r="AF505" s="1530"/>
      <c r="AG505" s="1532"/>
    </row>
    <row r="506" spans="1:33" ht="16.5" customHeight="1" x14ac:dyDescent="0.2">
      <c r="A506" s="1530"/>
      <c r="B506" s="1535"/>
      <c r="C506" s="1535"/>
      <c r="D506" s="1535"/>
      <c r="E506" s="1535"/>
      <c r="F506" s="1535"/>
      <c r="G506" s="1535"/>
      <c r="H506" s="1535"/>
      <c r="I506" s="1536"/>
      <c r="J506" s="1536"/>
      <c r="K506" s="1536"/>
      <c r="L506" s="1536"/>
      <c r="M506" s="1537"/>
      <c r="N506" s="1538"/>
      <c r="O506" s="1539"/>
      <c r="P506" s="1540"/>
      <c r="Q506" s="1540"/>
      <c r="R506" s="1540"/>
      <c r="S506" s="1540"/>
      <c r="T506" s="1537"/>
      <c r="U506" s="1541"/>
      <c r="V506" s="1587"/>
      <c r="W506" s="1535"/>
      <c r="X506" s="1565"/>
      <c r="Y506" s="1565"/>
      <c r="Z506" s="1530"/>
      <c r="AA506" s="1534"/>
      <c r="AB506" s="1534"/>
      <c r="AC506" s="1540"/>
      <c r="AD506" s="1530"/>
      <c r="AE506" s="1530"/>
      <c r="AF506" s="1530"/>
      <c r="AG506" s="1532"/>
    </row>
    <row r="507" spans="1:33" ht="16.5" customHeight="1" x14ac:dyDescent="0.2">
      <c r="A507" s="1530"/>
      <c r="B507" s="1535"/>
      <c r="C507" s="1535"/>
      <c r="D507" s="1535"/>
      <c r="E507" s="1535"/>
      <c r="F507" s="1535"/>
      <c r="G507" s="1535"/>
      <c r="H507" s="1535"/>
      <c r="I507" s="1536"/>
      <c r="J507" s="1536"/>
      <c r="K507" s="1536"/>
      <c r="L507" s="1536"/>
      <c r="M507" s="1537"/>
      <c r="N507" s="1538"/>
      <c r="O507" s="1539"/>
      <c r="P507" s="1540"/>
      <c r="Q507" s="1540"/>
      <c r="R507" s="1540"/>
      <c r="S507" s="1540"/>
      <c r="T507" s="1537"/>
      <c r="U507" s="1541"/>
      <c r="V507" s="1587"/>
      <c r="W507" s="1535"/>
      <c r="X507" s="1565"/>
      <c r="Y507" s="1565"/>
      <c r="Z507" s="1530"/>
      <c r="AA507" s="1534"/>
      <c r="AB507" s="1534"/>
      <c r="AC507" s="1540"/>
      <c r="AD507" s="1530"/>
      <c r="AE507" s="1530"/>
      <c r="AF507" s="1530"/>
      <c r="AG507" s="1532"/>
    </row>
    <row r="508" spans="1:33" ht="16.5" customHeight="1" x14ac:dyDescent="0.2">
      <c r="A508" s="1530"/>
      <c r="B508" s="1535"/>
      <c r="C508" s="1535"/>
      <c r="D508" s="1535"/>
      <c r="E508" s="1535"/>
      <c r="F508" s="1535"/>
      <c r="G508" s="1535"/>
      <c r="H508" s="1535"/>
      <c r="I508" s="1536"/>
      <c r="J508" s="1536"/>
      <c r="K508" s="1536"/>
      <c r="L508" s="1536"/>
      <c r="M508" s="1537"/>
      <c r="N508" s="1538"/>
      <c r="O508" s="1539"/>
      <c r="P508" s="1540"/>
      <c r="Q508" s="1540"/>
      <c r="R508" s="1540"/>
      <c r="S508" s="1540"/>
      <c r="T508" s="1537"/>
      <c r="U508" s="1541"/>
      <c r="V508" s="1587"/>
      <c r="W508" s="1535"/>
      <c r="X508" s="1565"/>
      <c r="Y508" s="1565"/>
      <c r="Z508" s="1530"/>
      <c r="AA508" s="1534"/>
      <c r="AB508" s="1534"/>
      <c r="AC508" s="1540"/>
      <c r="AD508" s="1530"/>
      <c r="AE508" s="1530"/>
      <c r="AF508" s="1530"/>
      <c r="AG508" s="1532"/>
    </row>
    <row r="509" spans="1:33" ht="16.5" customHeight="1" x14ac:dyDescent="0.2">
      <c r="A509" s="1530"/>
      <c r="B509" s="1535"/>
      <c r="C509" s="1535"/>
      <c r="D509" s="1535"/>
      <c r="E509" s="1535"/>
      <c r="F509" s="1535"/>
      <c r="G509" s="1535"/>
      <c r="H509" s="1535"/>
      <c r="I509" s="1536"/>
      <c r="J509" s="1536"/>
      <c r="K509" s="1536"/>
      <c r="L509" s="1536"/>
      <c r="M509" s="1537"/>
      <c r="N509" s="1538"/>
      <c r="O509" s="1539"/>
      <c r="P509" s="1540"/>
      <c r="Q509" s="1540"/>
      <c r="R509" s="1540"/>
      <c r="S509" s="1540"/>
      <c r="T509" s="1537"/>
      <c r="U509" s="1541"/>
      <c r="V509" s="1587"/>
      <c r="W509" s="1535"/>
      <c r="X509" s="1565"/>
      <c r="Y509" s="1565"/>
      <c r="Z509" s="1530"/>
      <c r="AA509" s="1534"/>
      <c r="AB509" s="1534"/>
      <c r="AC509" s="1540"/>
      <c r="AD509" s="1530"/>
      <c r="AE509" s="1530"/>
      <c r="AF509" s="1530"/>
      <c r="AG509" s="1532"/>
    </row>
    <row r="510" spans="1:33" ht="16.5" customHeight="1" x14ac:dyDescent="0.2">
      <c r="A510" s="1530"/>
      <c r="B510" s="1535"/>
      <c r="C510" s="1535"/>
      <c r="D510" s="1535"/>
      <c r="E510" s="1535"/>
      <c r="F510" s="1535"/>
      <c r="G510" s="1535"/>
      <c r="H510" s="1535"/>
      <c r="I510" s="1536"/>
      <c r="J510" s="1536"/>
      <c r="K510" s="1536"/>
      <c r="L510" s="1536"/>
      <c r="M510" s="1537"/>
      <c r="N510" s="1538"/>
      <c r="O510" s="1539"/>
      <c r="P510" s="1540"/>
      <c r="Q510" s="1540"/>
      <c r="R510" s="1540"/>
      <c r="S510" s="1540"/>
      <c r="T510" s="1537"/>
      <c r="U510" s="1541"/>
      <c r="V510" s="1587"/>
      <c r="W510" s="1535"/>
      <c r="X510" s="1565"/>
      <c r="Y510" s="1565"/>
      <c r="Z510" s="1530"/>
      <c r="AA510" s="1534"/>
      <c r="AB510" s="1534"/>
      <c r="AC510" s="1540"/>
      <c r="AD510" s="1530"/>
      <c r="AE510" s="1530"/>
      <c r="AF510" s="1530"/>
      <c r="AG510" s="1532"/>
    </row>
    <row r="511" spans="1:33" ht="16.5" customHeight="1" x14ac:dyDescent="0.2">
      <c r="A511" s="1530"/>
      <c r="B511" s="1535"/>
      <c r="C511" s="1535"/>
      <c r="D511" s="1535"/>
      <c r="E511" s="1535"/>
      <c r="F511" s="1535"/>
      <c r="G511" s="1535"/>
      <c r="H511" s="1535"/>
      <c r="I511" s="1536"/>
      <c r="J511" s="1536"/>
      <c r="K511" s="1536"/>
      <c r="L511" s="1536"/>
      <c r="M511" s="1537"/>
      <c r="N511" s="1538"/>
      <c r="O511" s="1539"/>
      <c r="P511" s="1540"/>
      <c r="Q511" s="1540"/>
      <c r="R511" s="1540"/>
      <c r="S511" s="1540"/>
      <c r="T511" s="1537"/>
      <c r="U511" s="1541"/>
      <c r="V511" s="1587"/>
      <c r="W511" s="1535"/>
      <c r="X511" s="1565"/>
      <c r="Y511" s="1565"/>
      <c r="Z511" s="1530"/>
      <c r="AA511" s="1534"/>
      <c r="AB511" s="1534"/>
      <c r="AC511" s="1540"/>
      <c r="AD511" s="1530"/>
      <c r="AE511" s="1530"/>
      <c r="AF511" s="1530"/>
      <c r="AG511" s="1532"/>
    </row>
    <row r="512" spans="1:33" ht="16.5" customHeight="1" x14ac:dyDescent="0.2">
      <c r="A512" s="1530"/>
      <c r="B512" s="1535"/>
      <c r="C512" s="1535"/>
      <c r="D512" s="1535"/>
      <c r="E512" s="1535"/>
      <c r="F512" s="1535"/>
      <c r="G512" s="1535"/>
      <c r="H512" s="1535"/>
      <c r="I512" s="1536"/>
      <c r="J512" s="1536"/>
      <c r="K512" s="1536"/>
      <c r="L512" s="1536"/>
      <c r="M512" s="1537"/>
      <c r="N512" s="1538"/>
      <c r="O512" s="1539"/>
      <c r="P512" s="1540"/>
      <c r="Q512" s="1540"/>
      <c r="R512" s="1540"/>
      <c r="S512" s="1540"/>
      <c r="T512" s="1537"/>
      <c r="U512" s="1541"/>
      <c r="V512" s="1587"/>
      <c r="W512" s="1535"/>
      <c r="X512" s="1565"/>
      <c r="Y512" s="1565"/>
      <c r="Z512" s="1530"/>
      <c r="AA512" s="1534"/>
      <c r="AB512" s="1534"/>
      <c r="AC512" s="1540"/>
      <c r="AD512" s="1530"/>
      <c r="AE512" s="1530"/>
      <c r="AF512" s="1530"/>
      <c r="AG512" s="1532"/>
    </row>
    <row r="513" spans="1:33" ht="16.5" customHeight="1" x14ac:dyDescent="0.2">
      <c r="A513" s="1530"/>
      <c r="B513" s="1535"/>
      <c r="C513" s="1535"/>
      <c r="D513" s="1535"/>
      <c r="E513" s="1535"/>
      <c r="F513" s="1535"/>
      <c r="G513" s="1535"/>
      <c r="H513" s="1535"/>
      <c r="I513" s="1536"/>
      <c r="J513" s="1536"/>
      <c r="K513" s="1536"/>
      <c r="L513" s="1536"/>
      <c r="M513" s="1537"/>
      <c r="N513" s="1538"/>
      <c r="O513" s="1539"/>
      <c r="P513" s="1540"/>
      <c r="Q513" s="1540"/>
      <c r="R513" s="1540"/>
      <c r="S513" s="1540"/>
      <c r="T513" s="1537"/>
      <c r="U513" s="1541"/>
      <c r="V513" s="1587"/>
      <c r="W513" s="1535"/>
      <c r="X513" s="1565"/>
      <c r="Y513" s="1565"/>
      <c r="Z513" s="1530"/>
      <c r="AA513" s="1534"/>
      <c r="AB513" s="1534"/>
      <c r="AC513" s="1540"/>
      <c r="AD513" s="1530"/>
      <c r="AE513" s="1530"/>
      <c r="AF513" s="1530"/>
      <c r="AG513" s="1532"/>
    </row>
    <row r="514" spans="1:33" ht="16.5" customHeight="1" x14ac:dyDescent="0.2">
      <c r="A514" s="1530"/>
      <c r="B514" s="1535"/>
      <c r="C514" s="1535"/>
      <c r="D514" s="1535"/>
      <c r="E514" s="1535"/>
      <c r="F514" s="1535"/>
      <c r="G514" s="1535"/>
      <c r="H514" s="1535"/>
      <c r="I514" s="1536"/>
      <c r="J514" s="1536"/>
      <c r="K514" s="1536"/>
      <c r="L514" s="1536"/>
      <c r="M514" s="1537"/>
      <c r="N514" s="1538"/>
      <c r="O514" s="1539"/>
      <c r="P514" s="1540"/>
      <c r="Q514" s="1540"/>
      <c r="R514" s="1540"/>
      <c r="S514" s="1540"/>
      <c r="T514" s="1537"/>
      <c r="U514" s="1541"/>
      <c r="V514" s="1587"/>
      <c r="W514" s="1535"/>
      <c r="X514" s="1565"/>
      <c r="Y514" s="1565"/>
      <c r="Z514" s="1530"/>
      <c r="AA514" s="1534"/>
      <c r="AB514" s="1534"/>
      <c r="AC514" s="1540"/>
      <c r="AD514" s="1530"/>
      <c r="AE514" s="1530"/>
      <c r="AF514" s="1530"/>
      <c r="AG514" s="1532"/>
    </row>
    <row r="515" spans="1:33" ht="16.5" customHeight="1" x14ac:dyDescent="0.2">
      <c r="A515" s="1530"/>
      <c r="B515" s="1535"/>
      <c r="C515" s="1535"/>
      <c r="D515" s="1535"/>
      <c r="E515" s="1535"/>
      <c r="F515" s="1535"/>
      <c r="G515" s="1535"/>
      <c r="H515" s="1535"/>
      <c r="I515" s="1536"/>
      <c r="J515" s="1536"/>
      <c r="K515" s="1536"/>
      <c r="L515" s="1536"/>
      <c r="M515" s="1537"/>
      <c r="N515" s="1538"/>
      <c r="O515" s="1539"/>
      <c r="P515" s="1540"/>
      <c r="Q515" s="1540"/>
      <c r="R515" s="1540"/>
      <c r="S515" s="1540"/>
      <c r="T515" s="1537"/>
      <c r="U515" s="1541"/>
      <c r="V515" s="1587"/>
      <c r="W515" s="1535"/>
      <c r="X515" s="1565"/>
      <c r="Y515" s="1565"/>
      <c r="Z515" s="1530"/>
      <c r="AA515" s="1534"/>
      <c r="AB515" s="1534"/>
      <c r="AC515" s="1540"/>
      <c r="AD515" s="1530"/>
      <c r="AE515" s="1530"/>
      <c r="AF515" s="1530"/>
      <c r="AG515" s="1532"/>
    </row>
    <row r="516" spans="1:33" ht="16.5" customHeight="1" x14ac:dyDescent="0.2">
      <c r="A516" s="1530"/>
      <c r="B516" s="1535"/>
      <c r="C516" s="1535"/>
      <c r="D516" s="1535"/>
      <c r="E516" s="1535"/>
      <c r="F516" s="1535"/>
      <c r="G516" s="1535"/>
      <c r="H516" s="1535"/>
      <c r="I516" s="1536"/>
      <c r="J516" s="1536"/>
      <c r="K516" s="1536"/>
      <c r="L516" s="1536"/>
      <c r="M516" s="1537"/>
      <c r="N516" s="1538"/>
      <c r="O516" s="1539"/>
      <c r="P516" s="1540"/>
      <c r="Q516" s="1540"/>
      <c r="R516" s="1540"/>
      <c r="S516" s="1540"/>
      <c r="T516" s="1537"/>
      <c r="U516" s="1541"/>
      <c r="V516" s="1587"/>
      <c r="W516" s="1535"/>
      <c r="X516" s="1565"/>
      <c r="Y516" s="1565"/>
      <c r="Z516" s="1530"/>
      <c r="AA516" s="1534"/>
      <c r="AB516" s="1534"/>
      <c r="AC516" s="1540"/>
      <c r="AD516" s="1530"/>
      <c r="AE516" s="1530"/>
      <c r="AF516" s="1530"/>
      <c r="AG516" s="1532"/>
    </row>
    <row r="517" spans="1:33" ht="16.5" customHeight="1" x14ac:dyDescent="0.2">
      <c r="A517" s="1530"/>
      <c r="B517" s="1535"/>
      <c r="C517" s="1535"/>
      <c r="D517" s="1535"/>
      <c r="E517" s="1535"/>
      <c r="F517" s="1535"/>
      <c r="G517" s="1535"/>
      <c r="H517" s="1535"/>
      <c r="I517" s="1536"/>
      <c r="J517" s="1536"/>
      <c r="K517" s="1536"/>
      <c r="L517" s="1536"/>
      <c r="M517" s="1537"/>
      <c r="N517" s="1538"/>
      <c r="O517" s="1539"/>
      <c r="P517" s="1540"/>
      <c r="Q517" s="1540"/>
      <c r="R517" s="1540"/>
      <c r="S517" s="1540"/>
      <c r="T517" s="1537"/>
      <c r="U517" s="1541"/>
      <c r="V517" s="1587"/>
      <c r="W517" s="1535"/>
      <c r="X517" s="1565"/>
      <c r="Y517" s="1565"/>
      <c r="Z517" s="1530"/>
      <c r="AA517" s="1534"/>
      <c r="AB517" s="1534"/>
      <c r="AC517" s="1540"/>
      <c r="AD517" s="1530"/>
      <c r="AE517" s="1530"/>
      <c r="AF517" s="1530"/>
      <c r="AG517" s="1532"/>
    </row>
    <row r="518" spans="1:33" ht="16.5" customHeight="1" x14ac:dyDescent="0.2">
      <c r="A518" s="1530"/>
      <c r="B518" s="1535"/>
      <c r="C518" s="1535"/>
      <c r="D518" s="1535"/>
      <c r="E518" s="1535"/>
      <c r="F518" s="1535"/>
      <c r="G518" s="1535"/>
      <c r="H518" s="1535"/>
      <c r="I518" s="1536"/>
      <c r="J518" s="1536"/>
      <c r="K518" s="1536"/>
      <c r="L518" s="1536"/>
      <c r="M518" s="1537"/>
      <c r="N518" s="1538"/>
      <c r="O518" s="1539"/>
      <c r="P518" s="1540"/>
      <c r="Q518" s="1540"/>
      <c r="R518" s="1540"/>
      <c r="S518" s="1540"/>
      <c r="T518" s="1537"/>
      <c r="U518" s="1541"/>
      <c r="V518" s="1587"/>
      <c r="W518" s="1535"/>
      <c r="X518" s="1565"/>
      <c r="Y518" s="1565"/>
      <c r="Z518" s="1530"/>
      <c r="AA518" s="1534"/>
      <c r="AB518" s="1534"/>
      <c r="AC518" s="1540"/>
      <c r="AD518" s="1530"/>
      <c r="AE518" s="1530"/>
      <c r="AF518" s="1530"/>
      <c r="AG518" s="1532"/>
    </row>
    <row r="519" spans="1:33" ht="16.5" customHeight="1" x14ac:dyDescent="0.2">
      <c r="A519" s="1530"/>
      <c r="B519" s="1535"/>
      <c r="C519" s="1535"/>
      <c r="D519" s="1535"/>
      <c r="E519" s="1535"/>
      <c r="F519" s="1535"/>
      <c r="G519" s="1535"/>
      <c r="H519" s="1535"/>
      <c r="I519" s="1536"/>
      <c r="J519" s="1536"/>
      <c r="K519" s="1536"/>
      <c r="L519" s="1536"/>
      <c r="M519" s="1537"/>
      <c r="N519" s="1538"/>
      <c r="O519" s="1539"/>
      <c r="P519" s="1540"/>
      <c r="Q519" s="1540"/>
      <c r="R519" s="1540"/>
      <c r="S519" s="1540"/>
      <c r="T519" s="1537"/>
      <c r="U519" s="1541"/>
      <c r="V519" s="1587"/>
      <c r="W519" s="1535"/>
      <c r="X519" s="1565"/>
      <c r="Y519" s="1565"/>
      <c r="Z519" s="1530"/>
      <c r="AA519" s="1534"/>
      <c r="AB519" s="1534"/>
      <c r="AC519" s="1540"/>
      <c r="AD519" s="1530"/>
      <c r="AE519" s="1530"/>
      <c r="AF519" s="1530"/>
      <c r="AG519" s="1532"/>
    </row>
    <row r="520" spans="1:33" ht="16.5" customHeight="1" x14ac:dyDescent="0.2">
      <c r="A520" s="1530"/>
      <c r="B520" s="1535"/>
      <c r="C520" s="1535"/>
      <c r="D520" s="1535"/>
      <c r="E520" s="1535"/>
      <c r="F520" s="1535"/>
      <c r="G520" s="1535"/>
      <c r="H520" s="1535"/>
      <c r="I520" s="1536"/>
      <c r="J520" s="1536"/>
      <c r="K520" s="1536"/>
      <c r="L520" s="1536"/>
      <c r="M520" s="1537"/>
      <c r="N520" s="1538"/>
      <c r="O520" s="1539"/>
      <c r="P520" s="1540"/>
      <c r="Q520" s="1540"/>
      <c r="R520" s="1540"/>
      <c r="S520" s="1540"/>
      <c r="T520" s="1537"/>
      <c r="U520" s="1541"/>
      <c r="V520" s="1587"/>
      <c r="W520" s="1535"/>
      <c r="X520" s="1565"/>
      <c r="Y520" s="1565"/>
      <c r="Z520" s="1530"/>
      <c r="AA520" s="1534"/>
      <c r="AB520" s="1534"/>
      <c r="AC520" s="1540"/>
      <c r="AD520" s="1530"/>
      <c r="AE520" s="1530"/>
      <c r="AF520" s="1530"/>
      <c r="AG520" s="1532"/>
    </row>
    <row r="521" spans="1:33" ht="16.5" customHeight="1" x14ac:dyDescent="0.2">
      <c r="A521" s="1530"/>
      <c r="B521" s="1535"/>
      <c r="C521" s="1535"/>
      <c r="D521" s="1535"/>
      <c r="E521" s="1535"/>
      <c r="F521" s="1535"/>
      <c r="G521" s="1535"/>
      <c r="H521" s="1535"/>
      <c r="I521" s="1536"/>
      <c r="J521" s="1536"/>
      <c r="K521" s="1536"/>
      <c r="L521" s="1536"/>
      <c r="M521" s="1537"/>
      <c r="N521" s="1538"/>
      <c r="O521" s="1539"/>
      <c r="P521" s="1540"/>
      <c r="Q521" s="1540"/>
      <c r="R521" s="1540"/>
      <c r="S521" s="1540"/>
      <c r="T521" s="1537"/>
      <c r="U521" s="1541"/>
      <c r="V521" s="1587"/>
      <c r="W521" s="1535"/>
      <c r="X521" s="1565"/>
      <c r="Y521" s="1565"/>
      <c r="Z521" s="1530"/>
      <c r="AA521" s="1534"/>
      <c r="AB521" s="1534"/>
      <c r="AC521" s="1540"/>
      <c r="AD521" s="1530"/>
      <c r="AE521" s="1530"/>
      <c r="AF521" s="1530"/>
      <c r="AG521" s="1532"/>
    </row>
    <row r="522" spans="1:33" ht="16.5" customHeight="1" x14ac:dyDescent="0.2">
      <c r="A522" s="1530"/>
      <c r="B522" s="1535"/>
      <c r="C522" s="1535"/>
      <c r="D522" s="1535"/>
      <c r="E522" s="1535"/>
      <c r="F522" s="1535"/>
      <c r="G522" s="1535"/>
      <c r="H522" s="1535"/>
      <c r="I522" s="1536"/>
      <c r="J522" s="1536"/>
      <c r="K522" s="1536"/>
      <c r="L522" s="1536"/>
      <c r="M522" s="1537"/>
      <c r="N522" s="1538"/>
      <c r="O522" s="1539"/>
      <c r="P522" s="1540"/>
      <c r="Q522" s="1540"/>
      <c r="R522" s="1540"/>
      <c r="S522" s="1540"/>
      <c r="T522" s="1537"/>
      <c r="U522" s="1541"/>
      <c r="V522" s="1587"/>
      <c r="W522" s="1535"/>
      <c r="X522" s="1565"/>
      <c r="Y522" s="1565"/>
      <c r="Z522" s="1530"/>
      <c r="AA522" s="1534"/>
      <c r="AB522" s="1534"/>
      <c r="AC522" s="1540"/>
      <c r="AD522" s="1530"/>
      <c r="AE522" s="1530"/>
      <c r="AF522" s="1530"/>
      <c r="AG522" s="1532"/>
    </row>
    <row r="523" spans="1:33" ht="16.5" customHeight="1" x14ac:dyDescent="0.2">
      <c r="A523" s="1530"/>
      <c r="B523" s="1535"/>
      <c r="C523" s="1535"/>
      <c r="D523" s="1535"/>
      <c r="E523" s="1535"/>
      <c r="F523" s="1535"/>
      <c r="G523" s="1535"/>
      <c r="H523" s="1535"/>
      <c r="I523" s="1536"/>
      <c r="J523" s="1536"/>
      <c r="K523" s="1536"/>
      <c r="L523" s="1536"/>
      <c r="M523" s="1537"/>
      <c r="N523" s="1538"/>
      <c r="O523" s="1539"/>
      <c r="P523" s="1540"/>
      <c r="Q523" s="1540"/>
      <c r="R523" s="1540"/>
      <c r="S523" s="1540"/>
      <c r="T523" s="1537"/>
      <c r="U523" s="1541"/>
      <c r="V523" s="1587"/>
      <c r="W523" s="1535"/>
      <c r="X523" s="1565"/>
      <c r="Y523" s="1565"/>
      <c r="Z523" s="1530"/>
      <c r="AA523" s="1534"/>
      <c r="AB523" s="1534"/>
      <c r="AC523" s="1540"/>
      <c r="AD523" s="1530"/>
      <c r="AE523" s="1530"/>
      <c r="AF523" s="1530"/>
      <c r="AG523" s="1532"/>
    </row>
    <row r="524" spans="1:33" ht="16.5" customHeight="1" x14ac:dyDescent="0.2">
      <c r="A524" s="1530"/>
      <c r="B524" s="1535"/>
      <c r="C524" s="1535"/>
      <c r="D524" s="1535"/>
      <c r="E524" s="1535"/>
      <c r="F524" s="1535"/>
      <c r="G524" s="1535"/>
      <c r="H524" s="1535"/>
      <c r="I524" s="1536"/>
      <c r="J524" s="1536"/>
      <c r="K524" s="1536"/>
      <c r="L524" s="1536"/>
      <c r="M524" s="1537"/>
      <c r="N524" s="1538"/>
      <c r="O524" s="1539"/>
      <c r="P524" s="1540"/>
      <c r="Q524" s="1540"/>
      <c r="R524" s="1540"/>
      <c r="S524" s="1540"/>
      <c r="T524" s="1537"/>
      <c r="U524" s="1541"/>
      <c r="V524" s="1587"/>
      <c r="W524" s="1535"/>
      <c r="X524" s="1565"/>
      <c r="Y524" s="1565"/>
      <c r="Z524" s="1530"/>
      <c r="AA524" s="1534"/>
      <c r="AB524" s="1534"/>
      <c r="AC524" s="1540"/>
      <c r="AD524" s="1530"/>
      <c r="AE524" s="1530"/>
      <c r="AF524" s="1530"/>
      <c r="AG524" s="1532"/>
    </row>
    <row r="525" spans="1:33" ht="16.5" customHeight="1" x14ac:dyDescent="0.2">
      <c r="A525" s="1530"/>
      <c r="B525" s="1535"/>
      <c r="C525" s="1535"/>
      <c r="D525" s="1535"/>
      <c r="E525" s="1535"/>
      <c r="F525" s="1535"/>
      <c r="G525" s="1535"/>
      <c r="H525" s="1535"/>
      <c r="I525" s="1536"/>
      <c r="J525" s="1536"/>
      <c r="K525" s="1536"/>
      <c r="L525" s="1536"/>
      <c r="M525" s="1537"/>
      <c r="N525" s="1538"/>
      <c r="O525" s="1539"/>
      <c r="P525" s="1540"/>
      <c r="Q525" s="1540"/>
      <c r="R525" s="1540"/>
      <c r="S525" s="1540"/>
      <c r="T525" s="1537"/>
      <c r="U525" s="1541"/>
      <c r="V525" s="1587"/>
      <c r="W525" s="1535"/>
      <c r="X525" s="1565"/>
      <c r="Y525" s="1565"/>
      <c r="Z525" s="1530"/>
      <c r="AA525" s="1534"/>
      <c r="AB525" s="1534"/>
      <c r="AC525" s="1540"/>
      <c r="AD525" s="1530"/>
      <c r="AE525" s="1530"/>
      <c r="AF525" s="1530"/>
      <c r="AG525" s="1532"/>
    </row>
    <row r="526" spans="1:33" ht="16.5" customHeight="1" x14ac:dyDescent="0.2">
      <c r="A526" s="1530"/>
      <c r="B526" s="1535"/>
      <c r="C526" s="1535"/>
      <c r="D526" s="1535"/>
      <c r="E526" s="1535"/>
      <c r="F526" s="1535"/>
      <c r="G526" s="1535"/>
      <c r="H526" s="1535"/>
      <c r="I526" s="1536"/>
      <c r="J526" s="1536"/>
      <c r="K526" s="1536"/>
      <c r="L526" s="1536"/>
      <c r="M526" s="1537"/>
      <c r="N526" s="1538"/>
      <c r="O526" s="1539"/>
      <c r="P526" s="1540"/>
      <c r="Q526" s="1540"/>
      <c r="R526" s="1540"/>
      <c r="S526" s="1540"/>
      <c r="T526" s="1537"/>
      <c r="U526" s="1541"/>
      <c r="V526" s="1587"/>
      <c r="W526" s="1535"/>
      <c r="X526" s="1565"/>
      <c r="Y526" s="1565"/>
      <c r="Z526" s="1530"/>
      <c r="AA526" s="1534"/>
      <c r="AB526" s="1534"/>
      <c r="AC526" s="1540"/>
      <c r="AD526" s="1530"/>
      <c r="AE526" s="1530"/>
      <c r="AF526" s="1530"/>
      <c r="AG526" s="1532"/>
    </row>
    <row r="527" spans="1:33" ht="16.5" customHeight="1" x14ac:dyDescent="0.2">
      <c r="A527" s="1530"/>
      <c r="B527" s="1535"/>
      <c r="C527" s="1535"/>
      <c r="D527" s="1535"/>
      <c r="E527" s="1535"/>
      <c r="F527" s="1535"/>
      <c r="G527" s="1535"/>
      <c r="H527" s="1535"/>
      <c r="I527" s="1536"/>
      <c r="J527" s="1536"/>
      <c r="K527" s="1536"/>
      <c r="L527" s="1536"/>
      <c r="M527" s="1537"/>
      <c r="N527" s="1538"/>
      <c r="O527" s="1539"/>
      <c r="P527" s="1540"/>
      <c r="Q527" s="1540"/>
      <c r="R527" s="1540"/>
      <c r="S527" s="1540"/>
      <c r="T527" s="1537"/>
      <c r="U527" s="1541"/>
      <c r="V527" s="1587"/>
      <c r="W527" s="1535"/>
      <c r="X527" s="1565"/>
      <c r="Y527" s="1565"/>
      <c r="Z527" s="1530"/>
      <c r="AA527" s="1534"/>
      <c r="AB527" s="1534"/>
      <c r="AC527" s="1540"/>
      <c r="AD527" s="1530"/>
      <c r="AE527" s="1530"/>
      <c r="AF527" s="1530"/>
      <c r="AG527" s="1532"/>
    </row>
    <row r="528" spans="1:33" ht="16.5" customHeight="1" x14ac:dyDescent="0.2">
      <c r="A528" s="1530"/>
      <c r="B528" s="1535"/>
      <c r="C528" s="1535"/>
      <c r="D528" s="1535"/>
      <c r="E528" s="1535"/>
      <c r="F528" s="1535"/>
      <c r="G528" s="1535"/>
      <c r="H528" s="1535"/>
      <c r="I528" s="1536"/>
      <c r="J528" s="1536"/>
      <c r="K528" s="1536"/>
      <c r="L528" s="1536"/>
      <c r="M528" s="1537"/>
      <c r="N528" s="1538"/>
      <c r="O528" s="1539"/>
      <c r="P528" s="1540"/>
      <c r="Q528" s="1540"/>
      <c r="R528" s="1540"/>
      <c r="S528" s="1540"/>
      <c r="T528" s="1537"/>
      <c r="U528" s="1541"/>
      <c r="V528" s="1587"/>
      <c r="W528" s="1535"/>
      <c r="X528" s="1565"/>
      <c r="Y528" s="1565"/>
      <c r="Z528" s="1530"/>
      <c r="AA528" s="1534"/>
      <c r="AB528" s="1534"/>
      <c r="AC528" s="1540"/>
      <c r="AD528" s="1530"/>
      <c r="AE528" s="1530"/>
      <c r="AF528" s="1530"/>
      <c r="AG528" s="1532"/>
    </row>
    <row r="529" spans="1:33" ht="16.5" customHeight="1" x14ac:dyDescent="0.2">
      <c r="A529" s="1530"/>
      <c r="B529" s="1535"/>
      <c r="C529" s="1535"/>
      <c r="D529" s="1535"/>
      <c r="E529" s="1535"/>
      <c r="F529" s="1535"/>
      <c r="G529" s="1535"/>
      <c r="H529" s="1535"/>
      <c r="I529" s="1536"/>
      <c r="J529" s="1536"/>
      <c r="K529" s="1536"/>
      <c r="L529" s="1536"/>
      <c r="M529" s="1537"/>
      <c r="N529" s="1538"/>
      <c r="O529" s="1539"/>
      <c r="P529" s="1540"/>
      <c r="Q529" s="1540"/>
      <c r="R529" s="1540"/>
      <c r="S529" s="1540"/>
      <c r="T529" s="1537"/>
      <c r="U529" s="1541"/>
      <c r="V529" s="1587"/>
      <c r="W529" s="1535"/>
      <c r="X529" s="1565"/>
      <c r="Y529" s="1565"/>
      <c r="Z529" s="1530"/>
      <c r="AA529" s="1534"/>
      <c r="AB529" s="1534"/>
      <c r="AC529" s="1540"/>
      <c r="AD529" s="1530"/>
      <c r="AE529" s="1530"/>
      <c r="AF529" s="1530"/>
      <c r="AG529" s="1532"/>
    </row>
    <row r="530" spans="1:33" ht="16.5" customHeight="1" x14ac:dyDescent="0.2">
      <c r="A530" s="1530"/>
      <c r="B530" s="1535"/>
      <c r="C530" s="1535"/>
      <c r="D530" s="1535"/>
      <c r="E530" s="1535"/>
      <c r="F530" s="1535"/>
      <c r="G530" s="1535"/>
      <c r="H530" s="1535"/>
      <c r="I530" s="1536"/>
      <c r="J530" s="1536"/>
      <c r="K530" s="1536"/>
      <c r="L530" s="1536"/>
      <c r="M530" s="1537"/>
      <c r="N530" s="1538"/>
      <c r="O530" s="1539"/>
      <c r="P530" s="1540"/>
      <c r="Q530" s="1540"/>
      <c r="R530" s="1540"/>
      <c r="S530" s="1540"/>
      <c r="T530" s="1537"/>
      <c r="U530" s="1541"/>
      <c r="V530" s="1587"/>
      <c r="W530" s="1535"/>
      <c r="X530" s="1565"/>
      <c r="Y530" s="1565"/>
      <c r="Z530" s="1530"/>
      <c r="AA530" s="1534"/>
      <c r="AB530" s="1534"/>
      <c r="AC530" s="1540"/>
      <c r="AD530" s="1530"/>
      <c r="AE530" s="1530"/>
      <c r="AF530" s="1530"/>
      <c r="AG530" s="1532"/>
    </row>
    <row r="531" spans="1:33" ht="16.5" customHeight="1" x14ac:dyDescent="0.2">
      <c r="A531" s="1530"/>
      <c r="B531" s="1535"/>
      <c r="C531" s="1535"/>
      <c r="D531" s="1535"/>
      <c r="E531" s="1535"/>
      <c r="F531" s="1535"/>
      <c r="G531" s="1535"/>
      <c r="H531" s="1535"/>
      <c r="I531" s="1536"/>
      <c r="J531" s="1536"/>
      <c r="K531" s="1536"/>
      <c r="L531" s="1536"/>
      <c r="M531" s="1537"/>
      <c r="N531" s="1538"/>
      <c r="O531" s="1539"/>
      <c r="P531" s="1540"/>
      <c r="Q531" s="1540"/>
      <c r="R531" s="1540"/>
      <c r="S531" s="1540"/>
      <c r="T531" s="1537"/>
      <c r="U531" s="1541"/>
      <c r="V531" s="1587"/>
      <c r="W531" s="1535"/>
      <c r="X531" s="1565"/>
      <c r="Y531" s="1565"/>
      <c r="Z531" s="1530"/>
      <c r="AA531" s="1534"/>
      <c r="AB531" s="1534"/>
      <c r="AC531" s="1540"/>
      <c r="AD531" s="1530"/>
      <c r="AE531" s="1530"/>
      <c r="AF531" s="1530"/>
      <c r="AG531" s="1532"/>
    </row>
    <row r="532" spans="1:33" ht="16.5" customHeight="1" x14ac:dyDescent="0.2">
      <c r="A532" s="1530"/>
      <c r="B532" s="1535"/>
      <c r="C532" s="1535"/>
      <c r="D532" s="1535"/>
      <c r="E532" s="1535"/>
      <c r="F532" s="1535"/>
      <c r="G532" s="1535"/>
      <c r="H532" s="1535"/>
      <c r="I532" s="1536"/>
      <c r="J532" s="1536"/>
      <c r="K532" s="1536"/>
      <c r="L532" s="1536"/>
      <c r="M532" s="1537"/>
      <c r="N532" s="1538"/>
      <c r="O532" s="1539"/>
      <c r="P532" s="1540"/>
      <c r="Q532" s="1540"/>
      <c r="R532" s="1540"/>
      <c r="S532" s="1540"/>
      <c r="T532" s="1537"/>
      <c r="U532" s="1541"/>
      <c r="V532" s="1587"/>
      <c r="W532" s="1535"/>
      <c r="X532" s="1565"/>
      <c r="Y532" s="1565"/>
      <c r="Z532" s="1530"/>
      <c r="AA532" s="1534"/>
      <c r="AB532" s="1534"/>
      <c r="AC532" s="1540"/>
      <c r="AD532" s="1530"/>
      <c r="AE532" s="1530"/>
      <c r="AF532" s="1530"/>
      <c r="AG532" s="1532"/>
    </row>
    <row r="533" spans="1:33" ht="16.5" customHeight="1" x14ac:dyDescent="0.2">
      <c r="A533" s="1530"/>
      <c r="B533" s="1535"/>
      <c r="C533" s="1535"/>
      <c r="D533" s="1535"/>
      <c r="E533" s="1535"/>
      <c r="F533" s="1535"/>
      <c r="G533" s="1535"/>
      <c r="H533" s="1535"/>
      <c r="I533" s="1536"/>
      <c r="J533" s="1536"/>
      <c r="K533" s="1536"/>
      <c r="L533" s="1536"/>
      <c r="M533" s="1537"/>
      <c r="N533" s="1538"/>
      <c r="O533" s="1539"/>
      <c r="P533" s="1540"/>
      <c r="Q533" s="1540"/>
      <c r="R533" s="1540"/>
      <c r="S533" s="1540"/>
      <c r="T533" s="1537"/>
      <c r="U533" s="1541"/>
      <c r="V533" s="1587"/>
      <c r="W533" s="1535"/>
      <c r="X533" s="1565"/>
      <c r="Y533" s="1565"/>
      <c r="Z533" s="1530"/>
      <c r="AA533" s="1534"/>
      <c r="AB533" s="1534"/>
      <c r="AC533" s="1540"/>
      <c r="AD533" s="1530"/>
      <c r="AE533" s="1530"/>
      <c r="AF533" s="1530"/>
      <c r="AG533" s="1532"/>
    </row>
    <row r="534" spans="1:33" ht="16.5" customHeight="1" x14ac:dyDescent="0.2">
      <c r="A534" s="1530"/>
      <c r="B534" s="1535"/>
      <c r="C534" s="1535"/>
      <c r="D534" s="1535"/>
      <c r="E534" s="1535"/>
      <c r="F534" s="1535"/>
      <c r="G534" s="1535"/>
      <c r="H534" s="1535"/>
      <c r="I534" s="1536"/>
      <c r="J534" s="1536"/>
      <c r="K534" s="1536"/>
      <c r="L534" s="1536"/>
      <c r="M534" s="1537"/>
      <c r="N534" s="1538"/>
      <c r="O534" s="1539"/>
      <c r="P534" s="1540"/>
      <c r="Q534" s="1540"/>
      <c r="R534" s="1540"/>
      <c r="S534" s="1540"/>
      <c r="T534" s="1537"/>
      <c r="U534" s="1541"/>
      <c r="V534" s="1587"/>
      <c r="W534" s="1535"/>
      <c r="X534" s="1565"/>
      <c r="Y534" s="1565"/>
      <c r="Z534" s="1530"/>
      <c r="AA534" s="1534"/>
      <c r="AB534" s="1534"/>
      <c r="AC534" s="1540"/>
      <c r="AD534" s="1530"/>
      <c r="AE534" s="1530"/>
      <c r="AF534" s="1530"/>
      <c r="AG534" s="1532"/>
    </row>
    <row r="535" spans="1:33" ht="16.5" customHeight="1" x14ac:dyDescent="0.2">
      <c r="A535" s="1530"/>
      <c r="B535" s="1535"/>
      <c r="C535" s="1535"/>
      <c r="D535" s="1535"/>
      <c r="E535" s="1535"/>
      <c r="F535" s="1535"/>
      <c r="G535" s="1535"/>
      <c r="H535" s="1535"/>
      <c r="I535" s="1536"/>
      <c r="J535" s="1536"/>
      <c r="K535" s="1536"/>
      <c r="L535" s="1536"/>
      <c r="M535" s="1537"/>
      <c r="N535" s="1538"/>
      <c r="O535" s="1539"/>
      <c r="P535" s="1540"/>
      <c r="Q535" s="1540"/>
      <c r="R535" s="1540"/>
      <c r="S535" s="1540"/>
      <c r="T535" s="1537"/>
      <c r="U535" s="1541"/>
      <c r="V535" s="1587"/>
      <c r="W535" s="1535"/>
      <c r="X535" s="1565"/>
      <c r="Y535" s="1565"/>
      <c r="Z535" s="1530"/>
      <c r="AA535" s="1534"/>
      <c r="AB535" s="1534"/>
      <c r="AC535" s="1540"/>
      <c r="AD535" s="1530"/>
      <c r="AE535" s="1530"/>
      <c r="AF535" s="1530"/>
      <c r="AG535" s="1532"/>
    </row>
    <row r="536" spans="1:33" ht="16.5" customHeight="1" x14ac:dyDescent="0.2">
      <c r="A536" s="1530"/>
      <c r="B536" s="1535"/>
      <c r="C536" s="1535"/>
      <c r="D536" s="1535"/>
      <c r="E536" s="1535"/>
      <c r="F536" s="1535"/>
      <c r="G536" s="1535"/>
      <c r="H536" s="1535"/>
      <c r="I536" s="1536"/>
      <c r="J536" s="1536"/>
      <c r="K536" s="1536"/>
      <c r="L536" s="1536"/>
      <c r="M536" s="1537"/>
      <c r="N536" s="1538"/>
      <c r="O536" s="1539"/>
      <c r="P536" s="1540"/>
      <c r="Q536" s="1540"/>
      <c r="R536" s="1540"/>
      <c r="S536" s="1540"/>
      <c r="T536" s="1537"/>
      <c r="U536" s="1541"/>
      <c r="V536" s="1587"/>
      <c r="W536" s="1535"/>
      <c r="X536" s="1565"/>
      <c r="Y536" s="1565"/>
      <c r="Z536" s="1530"/>
      <c r="AA536" s="1534"/>
      <c r="AB536" s="1534"/>
      <c r="AC536" s="1540"/>
      <c r="AD536" s="1530"/>
      <c r="AE536" s="1530"/>
      <c r="AF536" s="1530"/>
      <c r="AG536" s="1532"/>
    </row>
    <row r="537" spans="1:33" ht="16.5" customHeight="1" x14ac:dyDescent="0.2">
      <c r="A537" s="1530"/>
      <c r="B537" s="1535"/>
      <c r="C537" s="1535"/>
      <c r="D537" s="1535"/>
      <c r="E537" s="1535"/>
      <c r="F537" s="1535"/>
      <c r="G537" s="1535"/>
      <c r="H537" s="1535"/>
      <c r="I537" s="1536"/>
      <c r="J537" s="1536"/>
      <c r="K537" s="1536"/>
      <c r="L537" s="1536"/>
      <c r="M537" s="1537"/>
      <c r="N537" s="1538"/>
      <c r="O537" s="1539"/>
      <c r="P537" s="1540"/>
      <c r="Q537" s="1540"/>
      <c r="R537" s="1540"/>
      <c r="S537" s="1540"/>
      <c r="T537" s="1537"/>
      <c r="U537" s="1541"/>
      <c r="V537" s="1587"/>
      <c r="W537" s="1535"/>
      <c r="X537" s="1565"/>
      <c r="Y537" s="1565"/>
      <c r="Z537" s="1530"/>
      <c r="AA537" s="1534"/>
      <c r="AB537" s="1534"/>
      <c r="AC537" s="1540"/>
      <c r="AD537" s="1530"/>
      <c r="AE537" s="1530"/>
      <c r="AF537" s="1530"/>
      <c r="AG537" s="1532"/>
    </row>
    <row r="538" spans="1:33" ht="16.5" customHeight="1" x14ac:dyDescent="0.2">
      <c r="A538" s="1530"/>
      <c r="B538" s="1535"/>
      <c r="C538" s="1535"/>
      <c r="D538" s="1535"/>
      <c r="E538" s="1535"/>
      <c r="F538" s="1535"/>
      <c r="G538" s="1535"/>
      <c r="H538" s="1535"/>
      <c r="I538" s="1536"/>
      <c r="J538" s="1536"/>
      <c r="K538" s="1536"/>
      <c r="L538" s="1536"/>
      <c r="M538" s="1537"/>
      <c r="N538" s="1538"/>
      <c r="O538" s="1539"/>
      <c r="P538" s="1540"/>
      <c r="Q538" s="1540"/>
      <c r="R538" s="1540"/>
      <c r="S538" s="1540"/>
      <c r="T538" s="1537"/>
      <c r="U538" s="1541"/>
      <c r="V538" s="1587"/>
      <c r="W538" s="1535"/>
      <c r="X538" s="1565"/>
      <c r="Y538" s="1565"/>
      <c r="Z538" s="1530"/>
      <c r="AA538" s="1534"/>
      <c r="AB538" s="1534"/>
      <c r="AC538" s="1540"/>
      <c r="AD538" s="1530"/>
      <c r="AE538" s="1530"/>
      <c r="AF538" s="1530"/>
      <c r="AG538" s="1532"/>
    </row>
    <row r="539" spans="1:33" ht="16.5" customHeight="1" x14ac:dyDescent="0.2">
      <c r="A539" s="1530"/>
      <c r="B539" s="1535"/>
      <c r="C539" s="1535"/>
      <c r="D539" s="1535"/>
      <c r="E539" s="1535"/>
      <c r="F539" s="1535"/>
      <c r="G539" s="1535"/>
      <c r="H539" s="1535"/>
      <c r="I539" s="1536"/>
      <c r="J539" s="1536"/>
      <c r="K539" s="1536"/>
      <c r="L539" s="1536"/>
      <c r="M539" s="1537"/>
      <c r="N539" s="1538"/>
      <c r="O539" s="1539"/>
      <c r="P539" s="1540"/>
      <c r="Q539" s="1540"/>
      <c r="R539" s="1540"/>
      <c r="S539" s="1540"/>
      <c r="T539" s="1537"/>
      <c r="U539" s="1541"/>
      <c r="V539" s="1587"/>
      <c r="W539" s="1535"/>
      <c r="X539" s="1565"/>
      <c r="Y539" s="1565"/>
      <c r="Z539" s="1530"/>
      <c r="AA539" s="1534"/>
      <c r="AB539" s="1534"/>
      <c r="AC539" s="1540"/>
      <c r="AD539" s="1530"/>
      <c r="AE539" s="1530"/>
      <c r="AF539" s="1530"/>
      <c r="AG539" s="1532"/>
    </row>
    <row r="540" spans="1:33" ht="16.5" customHeight="1" x14ac:dyDescent="0.2">
      <c r="A540" s="1530"/>
      <c r="B540" s="1535"/>
      <c r="C540" s="1535"/>
      <c r="D540" s="1535"/>
      <c r="E540" s="1535"/>
      <c r="F540" s="1535"/>
      <c r="G540" s="1535"/>
      <c r="H540" s="1535"/>
      <c r="I540" s="1536"/>
      <c r="J540" s="1536"/>
      <c r="K540" s="1536"/>
      <c r="L540" s="1536"/>
      <c r="M540" s="1537"/>
      <c r="N540" s="1538"/>
      <c r="O540" s="1539"/>
      <c r="P540" s="1540"/>
      <c r="Q540" s="1540"/>
      <c r="R540" s="1540"/>
      <c r="S540" s="1540"/>
      <c r="T540" s="1537"/>
      <c r="U540" s="1541"/>
      <c r="V540" s="1587"/>
      <c r="W540" s="1535"/>
      <c r="X540" s="1565"/>
      <c r="Y540" s="1565"/>
      <c r="Z540" s="1530"/>
      <c r="AA540" s="1534"/>
      <c r="AB540" s="1534"/>
      <c r="AC540" s="1540"/>
      <c r="AD540" s="1530"/>
      <c r="AE540" s="1530"/>
      <c r="AF540" s="1530"/>
      <c r="AG540" s="1532"/>
    </row>
    <row r="541" spans="1:33" ht="16.5" customHeight="1" x14ac:dyDescent="0.2">
      <c r="A541" s="1530"/>
      <c r="B541" s="1535"/>
      <c r="C541" s="1535"/>
      <c r="D541" s="1535"/>
      <c r="E541" s="1535"/>
      <c r="F541" s="1535"/>
      <c r="G541" s="1535"/>
      <c r="H541" s="1535"/>
      <c r="I541" s="1536"/>
      <c r="J541" s="1536"/>
      <c r="K541" s="1536"/>
      <c r="L541" s="1536"/>
      <c r="M541" s="1537"/>
      <c r="N541" s="1538"/>
      <c r="O541" s="1539"/>
      <c r="P541" s="1540"/>
      <c r="Q541" s="1540"/>
      <c r="R541" s="1540"/>
      <c r="S541" s="1540"/>
      <c r="T541" s="1537"/>
      <c r="U541" s="1541"/>
      <c r="V541" s="1587"/>
      <c r="W541" s="1535"/>
      <c r="X541" s="1565"/>
      <c r="Y541" s="1565"/>
      <c r="Z541" s="1530"/>
      <c r="AA541" s="1534"/>
      <c r="AB541" s="1534"/>
      <c r="AC541" s="1540"/>
      <c r="AD541" s="1530"/>
      <c r="AE541" s="1530"/>
      <c r="AF541" s="1530"/>
      <c r="AG541" s="1532"/>
    </row>
    <row r="542" spans="1:33" ht="16.5" customHeight="1" x14ac:dyDescent="0.2">
      <c r="A542" s="1530"/>
      <c r="B542" s="1535"/>
      <c r="C542" s="1535"/>
      <c r="D542" s="1535"/>
      <c r="E542" s="1535"/>
      <c r="F542" s="1535"/>
      <c r="G542" s="1535"/>
      <c r="H542" s="1535"/>
      <c r="I542" s="1536"/>
      <c r="J542" s="1536"/>
      <c r="K542" s="1536"/>
      <c r="L542" s="1536"/>
      <c r="M542" s="1537"/>
      <c r="N542" s="1538"/>
      <c r="O542" s="1539"/>
      <c r="P542" s="1540"/>
      <c r="Q542" s="1540"/>
      <c r="R542" s="1540"/>
      <c r="S542" s="1540"/>
      <c r="T542" s="1537"/>
      <c r="U542" s="1541"/>
      <c r="V542" s="1587"/>
      <c r="W542" s="1535"/>
      <c r="X542" s="1565"/>
      <c r="Y542" s="1565"/>
      <c r="Z542" s="1530"/>
      <c r="AA542" s="1534"/>
      <c r="AB542" s="1534"/>
      <c r="AC542" s="1540"/>
      <c r="AD542" s="1530"/>
      <c r="AE542" s="1530"/>
      <c r="AF542" s="1530"/>
      <c r="AG542" s="1532"/>
    </row>
    <row r="543" spans="1:33" ht="16.5" customHeight="1" x14ac:dyDescent="0.2">
      <c r="A543" s="1530"/>
      <c r="B543" s="1535"/>
      <c r="C543" s="1535"/>
      <c r="D543" s="1535"/>
      <c r="E543" s="1535"/>
      <c r="F543" s="1535"/>
      <c r="G543" s="1535"/>
      <c r="H543" s="1535"/>
      <c r="I543" s="1536"/>
      <c r="J543" s="1536"/>
      <c r="K543" s="1536"/>
      <c r="L543" s="1536"/>
      <c r="M543" s="1537"/>
      <c r="N543" s="1538"/>
      <c r="O543" s="1539"/>
      <c r="P543" s="1540"/>
      <c r="Q543" s="1540"/>
      <c r="R543" s="1540"/>
      <c r="S543" s="1540"/>
      <c r="T543" s="1537"/>
      <c r="U543" s="1541"/>
      <c r="V543" s="1587"/>
      <c r="W543" s="1535"/>
      <c r="X543" s="1565"/>
      <c r="Y543" s="1565"/>
      <c r="Z543" s="1530"/>
      <c r="AA543" s="1534"/>
      <c r="AB543" s="1534"/>
      <c r="AC543" s="1540"/>
      <c r="AD543" s="1530"/>
      <c r="AE543" s="1530"/>
      <c r="AF543" s="1530"/>
      <c r="AG543" s="1532"/>
    </row>
    <row r="544" spans="1:33" ht="16.5" customHeight="1" x14ac:dyDescent="0.2">
      <c r="A544" s="1530"/>
      <c r="B544" s="1535"/>
      <c r="C544" s="1535"/>
      <c r="D544" s="1535"/>
      <c r="E544" s="1535"/>
      <c r="F544" s="1535"/>
      <c r="G544" s="1535"/>
      <c r="H544" s="1535"/>
      <c r="I544" s="1536"/>
      <c r="J544" s="1536"/>
      <c r="K544" s="1536"/>
      <c r="L544" s="1536"/>
      <c r="M544" s="1537"/>
      <c r="N544" s="1538"/>
      <c r="O544" s="1539"/>
      <c r="P544" s="1540"/>
      <c r="Q544" s="1540"/>
      <c r="R544" s="1540"/>
      <c r="S544" s="1540"/>
      <c r="T544" s="1537"/>
      <c r="U544" s="1541"/>
      <c r="V544" s="1587"/>
      <c r="W544" s="1535"/>
      <c r="X544" s="1565"/>
      <c r="Y544" s="1565"/>
      <c r="Z544" s="1530"/>
      <c r="AA544" s="1534"/>
      <c r="AB544" s="1534"/>
      <c r="AC544" s="1540"/>
      <c r="AD544" s="1530"/>
      <c r="AE544" s="1530"/>
      <c r="AF544" s="1530"/>
      <c r="AG544" s="1532"/>
    </row>
    <row r="545" spans="1:33" ht="16.5" customHeight="1" x14ac:dyDescent="0.2">
      <c r="A545" s="1530"/>
      <c r="B545" s="1535"/>
      <c r="C545" s="1535"/>
      <c r="D545" s="1535"/>
      <c r="E545" s="1535"/>
      <c r="F545" s="1535"/>
      <c r="G545" s="1535"/>
      <c r="H545" s="1535"/>
      <c r="I545" s="1536"/>
      <c r="J545" s="1536"/>
      <c r="K545" s="1536"/>
      <c r="L545" s="1536"/>
      <c r="M545" s="1537"/>
      <c r="N545" s="1538"/>
      <c r="O545" s="1539"/>
      <c r="P545" s="1540"/>
      <c r="Q545" s="1540"/>
      <c r="R545" s="1540"/>
      <c r="S545" s="1540"/>
      <c r="T545" s="1537"/>
      <c r="U545" s="1541"/>
      <c r="V545" s="1587"/>
      <c r="W545" s="1535"/>
      <c r="X545" s="1565"/>
      <c r="Y545" s="1565"/>
      <c r="Z545" s="1530"/>
      <c r="AA545" s="1534"/>
      <c r="AB545" s="1534"/>
      <c r="AC545" s="1540"/>
      <c r="AD545" s="1530"/>
      <c r="AE545" s="1530"/>
      <c r="AF545" s="1530"/>
      <c r="AG545" s="1532"/>
    </row>
    <row r="546" spans="1:33" ht="16.5" customHeight="1" x14ac:dyDescent="0.2">
      <c r="A546" s="1530"/>
      <c r="B546" s="1535"/>
      <c r="C546" s="1535"/>
      <c r="D546" s="1535"/>
      <c r="E546" s="1535"/>
      <c r="F546" s="1535"/>
      <c r="G546" s="1535"/>
      <c r="H546" s="1535"/>
      <c r="I546" s="1536"/>
      <c r="J546" s="1536"/>
      <c r="K546" s="1536"/>
      <c r="L546" s="1536"/>
      <c r="M546" s="1537"/>
      <c r="N546" s="1538"/>
      <c r="O546" s="1539"/>
      <c r="P546" s="1540"/>
      <c r="Q546" s="1540"/>
      <c r="R546" s="1540"/>
      <c r="S546" s="1540"/>
      <c r="T546" s="1537"/>
      <c r="U546" s="1541"/>
      <c r="V546" s="1587"/>
      <c r="W546" s="1535"/>
      <c r="X546" s="1565"/>
      <c r="Y546" s="1565"/>
      <c r="Z546" s="1530"/>
      <c r="AA546" s="1534"/>
      <c r="AB546" s="1534"/>
      <c r="AC546" s="1540"/>
      <c r="AD546" s="1530"/>
      <c r="AE546" s="1530"/>
      <c r="AF546" s="1530"/>
      <c r="AG546" s="1532"/>
    </row>
    <row r="547" spans="1:33" ht="16.5" customHeight="1" x14ac:dyDescent="0.2">
      <c r="A547" s="1530"/>
      <c r="B547" s="1535"/>
      <c r="C547" s="1535"/>
      <c r="D547" s="1535"/>
      <c r="E547" s="1535"/>
      <c r="F547" s="1535"/>
      <c r="G547" s="1535"/>
      <c r="H547" s="1535"/>
      <c r="I547" s="1536"/>
      <c r="J547" s="1536"/>
      <c r="K547" s="1536"/>
      <c r="L547" s="1536"/>
      <c r="M547" s="1537"/>
      <c r="N547" s="1538"/>
      <c r="O547" s="1539"/>
      <c r="P547" s="1540"/>
      <c r="Q547" s="1540"/>
      <c r="R547" s="1540"/>
      <c r="S547" s="1540"/>
      <c r="T547" s="1537"/>
      <c r="U547" s="1541"/>
      <c r="V547" s="1587"/>
      <c r="W547" s="1535"/>
      <c r="X547" s="1565"/>
      <c r="Y547" s="1565"/>
      <c r="Z547" s="1530"/>
      <c r="AA547" s="1534"/>
      <c r="AB547" s="1534"/>
      <c r="AC547" s="1540"/>
      <c r="AD547" s="1530"/>
      <c r="AE547" s="1530"/>
      <c r="AF547" s="1530"/>
      <c r="AG547" s="1532"/>
    </row>
    <row r="548" spans="1:33" ht="16.5" customHeight="1" x14ac:dyDescent="0.2">
      <c r="A548" s="1530"/>
      <c r="B548" s="1535"/>
      <c r="C548" s="1535"/>
      <c r="D548" s="1535"/>
      <c r="E548" s="1535"/>
      <c r="F548" s="1535"/>
      <c r="G548" s="1535"/>
      <c r="H548" s="1535"/>
      <c r="I548" s="1536"/>
      <c r="J548" s="1536"/>
      <c r="K548" s="1536"/>
      <c r="L548" s="1536"/>
      <c r="M548" s="1537"/>
      <c r="N548" s="1538"/>
      <c r="O548" s="1539"/>
      <c r="P548" s="1540"/>
      <c r="Q548" s="1540"/>
      <c r="R548" s="1540"/>
      <c r="S548" s="1540"/>
      <c r="T548" s="1537"/>
      <c r="U548" s="1541"/>
      <c r="V548" s="1587"/>
      <c r="W548" s="1535"/>
      <c r="X548" s="1565"/>
      <c r="Y548" s="1565"/>
      <c r="Z548" s="1530"/>
      <c r="AA548" s="1534"/>
      <c r="AB548" s="1534"/>
      <c r="AC548" s="1540"/>
      <c r="AD548" s="1530"/>
      <c r="AE548" s="1530"/>
      <c r="AF548" s="1530"/>
      <c r="AG548" s="1532"/>
    </row>
    <row r="549" spans="1:33" ht="16.5" customHeight="1" x14ac:dyDescent="0.2">
      <c r="A549" s="1530"/>
      <c r="B549" s="1535"/>
      <c r="C549" s="1535"/>
      <c r="D549" s="1535"/>
      <c r="E549" s="1535"/>
      <c r="F549" s="1535"/>
      <c r="G549" s="1535"/>
      <c r="H549" s="1535"/>
      <c r="I549" s="1536"/>
      <c r="J549" s="1536"/>
      <c r="K549" s="1536"/>
      <c r="L549" s="1536"/>
      <c r="M549" s="1537"/>
      <c r="N549" s="1538"/>
      <c r="O549" s="1539"/>
      <c r="P549" s="1540"/>
      <c r="Q549" s="1540"/>
      <c r="R549" s="1540"/>
      <c r="S549" s="1540"/>
      <c r="T549" s="1537"/>
      <c r="U549" s="1541"/>
      <c r="V549" s="1587"/>
      <c r="W549" s="1535"/>
      <c r="X549" s="1565"/>
      <c r="Y549" s="1565"/>
      <c r="Z549" s="1530"/>
      <c r="AA549" s="1534"/>
      <c r="AB549" s="1534"/>
      <c r="AC549" s="1540"/>
      <c r="AD549" s="1530"/>
      <c r="AE549" s="1530"/>
      <c r="AF549" s="1530"/>
      <c r="AG549" s="1532"/>
    </row>
    <row r="550" spans="1:33" ht="16.5" customHeight="1" x14ac:dyDescent="0.2">
      <c r="A550" s="1530"/>
      <c r="B550" s="1535"/>
      <c r="C550" s="1535"/>
      <c r="D550" s="1535"/>
      <c r="E550" s="1535"/>
      <c r="F550" s="1535"/>
      <c r="G550" s="1535"/>
      <c r="H550" s="1535"/>
      <c r="I550" s="1536"/>
      <c r="J550" s="1536"/>
      <c r="K550" s="1536"/>
      <c r="L550" s="1536"/>
      <c r="M550" s="1537"/>
      <c r="N550" s="1538"/>
      <c r="O550" s="1539"/>
      <c r="P550" s="1540"/>
      <c r="Q550" s="1540"/>
      <c r="R550" s="1540"/>
      <c r="S550" s="1540"/>
      <c r="T550" s="1537"/>
      <c r="U550" s="1541"/>
      <c r="V550" s="1587"/>
      <c r="W550" s="1535"/>
      <c r="X550" s="1565"/>
      <c r="Y550" s="1565"/>
      <c r="Z550" s="1530"/>
      <c r="AA550" s="1534"/>
      <c r="AB550" s="1534"/>
      <c r="AC550" s="1540"/>
      <c r="AD550" s="1530"/>
      <c r="AE550" s="1530"/>
      <c r="AF550" s="1530"/>
      <c r="AG550" s="1532"/>
    </row>
    <row r="551" spans="1:33" ht="16.5" customHeight="1" x14ac:dyDescent="0.2">
      <c r="A551" s="1530"/>
      <c r="B551" s="1535"/>
      <c r="C551" s="1535"/>
      <c r="D551" s="1535"/>
      <c r="E551" s="1535"/>
      <c r="F551" s="1535"/>
      <c r="G551" s="1535"/>
      <c r="H551" s="1535"/>
      <c r="I551" s="1536"/>
      <c r="J551" s="1536"/>
      <c r="K551" s="1536"/>
      <c r="L551" s="1536"/>
      <c r="M551" s="1537"/>
      <c r="N551" s="1538"/>
      <c r="O551" s="1539"/>
      <c r="P551" s="1540"/>
      <c r="Q551" s="1540"/>
      <c r="R551" s="1540"/>
      <c r="S551" s="1540"/>
      <c r="T551" s="1537"/>
      <c r="U551" s="1541"/>
      <c r="V551" s="1587"/>
      <c r="W551" s="1535"/>
      <c r="X551" s="1565"/>
      <c r="Y551" s="1565"/>
      <c r="Z551" s="1530"/>
      <c r="AA551" s="1534"/>
      <c r="AB551" s="1534"/>
      <c r="AC551" s="1540"/>
      <c r="AD551" s="1530"/>
      <c r="AE551" s="1530"/>
      <c r="AF551" s="1530"/>
      <c r="AG551" s="1532"/>
    </row>
    <row r="552" spans="1:33" ht="16.5" customHeight="1" x14ac:dyDescent="0.2">
      <c r="A552" s="1530"/>
      <c r="B552" s="1535"/>
      <c r="C552" s="1535"/>
      <c r="D552" s="1535"/>
      <c r="E552" s="1535"/>
      <c r="F552" s="1535"/>
      <c r="G552" s="1535"/>
      <c r="H552" s="1535"/>
      <c r="I552" s="1536"/>
      <c r="J552" s="1536"/>
      <c r="K552" s="1536"/>
      <c r="L552" s="1536"/>
      <c r="M552" s="1537"/>
      <c r="N552" s="1538"/>
      <c r="O552" s="1539"/>
      <c r="P552" s="1540"/>
      <c r="Q552" s="1540"/>
      <c r="R552" s="1540"/>
      <c r="S552" s="1540"/>
      <c r="T552" s="1537"/>
      <c r="U552" s="1541"/>
      <c r="V552" s="1587"/>
      <c r="W552" s="1535"/>
      <c r="X552" s="1565"/>
      <c r="Y552" s="1565"/>
      <c r="Z552" s="1530"/>
      <c r="AA552" s="1534"/>
      <c r="AB552" s="1534"/>
      <c r="AC552" s="1540"/>
      <c r="AD552" s="1530"/>
      <c r="AE552" s="1530"/>
      <c r="AF552" s="1530"/>
      <c r="AG552" s="1532"/>
    </row>
    <row r="553" spans="1:33" ht="16.5" customHeight="1" x14ac:dyDescent="0.2">
      <c r="A553" s="1530"/>
      <c r="B553" s="1535"/>
      <c r="C553" s="1535"/>
      <c r="D553" s="1535"/>
      <c r="E553" s="1535"/>
      <c r="F553" s="1535"/>
      <c r="G553" s="1535"/>
      <c r="H553" s="1535"/>
      <c r="I553" s="1536"/>
      <c r="J553" s="1536"/>
      <c r="K553" s="1536"/>
      <c r="L553" s="1536"/>
      <c r="M553" s="1537"/>
      <c r="N553" s="1538"/>
      <c r="O553" s="1539"/>
      <c r="P553" s="1540"/>
      <c r="Q553" s="1540"/>
      <c r="R553" s="1540"/>
      <c r="S553" s="1540"/>
      <c r="T553" s="1537"/>
      <c r="U553" s="1541"/>
      <c r="V553" s="1587"/>
      <c r="W553" s="1535"/>
      <c r="X553" s="1565"/>
      <c r="Y553" s="1565"/>
      <c r="Z553" s="1530"/>
      <c r="AA553" s="1534"/>
      <c r="AB553" s="1534"/>
      <c r="AC553" s="1540"/>
      <c r="AD553" s="1530"/>
      <c r="AE553" s="1530"/>
      <c r="AF553" s="1530"/>
      <c r="AG553" s="1532"/>
    </row>
    <row r="554" spans="1:33" ht="16.5" customHeight="1" x14ac:dyDescent="0.2">
      <c r="A554" s="1530"/>
      <c r="B554" s="1535"/>
      <c r="C554" s="1535"/>
      <c r="D554" s="1535"/>
      <c r="E554" s="1535"/>
      <c r="F554" s="1535"/>
      <c r="G554" s="1535"/>
      <c r="H554" s="1535"/>
      <c r="I554" s="1536"/>
      <c r="J554" s="1536"/>
      <c r="K554" s="1536"/>
      <c r="L554" s="1536"/>
      <c r="M554" s="1537"/>
      <c r="N554" s="1538"/>
      <c r="O554" s="1539"/>
      <c r="P554" s="1540"/>
      <c r="Q554" s="1540"/>
      <c r="R554" s="1540"/>
      <c r="S554" s="1540"/>
      <c r="T554" s="1537"/>
      <c r="U554" s="1541"/>
      <c r="V554" s="1587"/>
      <c r="W554" s="1535"/>
      <c r="X554" s="1565"/>
      <c r="Y554" s="1565"/>
      <c r="Z554" s="1530"/>
      <c r="AA554" s="1534"/>
      <c r="AB554" s="1534"/>
      <c r="AC554" s="1540"/>
      <c r="AD554" s="1530"/>
      <c r="AE554" s="1530"/>
      <c r="AF554" s="1530"/>
      <c r="AG554" s="1532"/>
    </row>
    <row r="555" spans="1:33" ht="16.5" customHeight="1" x14ac:dyDescent="0.2">
      <c r="A555" s="1530"/>
      <c r="B555" s="1535"/>
      <c r="C555" s="1535"/>
      <c r="D555" s="1535"/>
      <c r="E555" s="1535"/>
      <c r="F555" s="1535"/>
      <c r="G555" s="1535"/>
      <c r="H555" s="1535"/>
      <c r="I555" s="1536"/>
      <c r="J555" s="1536"/>
      <c r="K555" s="1536"/>
      <c r="L555" s="1536"/>
      <c r="M555" s="1537"/>
      <c r="N555" s="1538"/>
      <c r="O555" s="1539"/>
      <c r="P555" s="1540"/>
      <c r="Q555" s="1540"/>
      <c r="R555" s="1540"/>
      <c r="S555" s="1540"/>
      <c r="T555" s="1537"/>
      <c r="U555" s="1541"/>
      <c r="V555" s="1587"/>
      <c r="W555" s="1535"/>
      <c r="X555" s="1565"/>
      <c r="Y555" s="1565"/>
      <c r="Z555" s="1530"/>
      <c r="AA555" s="1534"/>
      <c r="AB555" s="1534"/>
      <c r="AC555" s="1540"/>
      <c r="AD555" s="1530"/>
      <c r="AE555" s="1530"/>
      <c r="AF555" s="1530"/>
      <c r="AG555" s="1532"/>
    </row>
    <row r="556" spans="1:33" ht="16.5" customHeight="1" x14ac:dyDescent="0.2">
      <c r="A556" s="1530"/>
      <c r="B556" s="1535"/>
      <c r="C556" s="1535"/>
      <c r="D556" s="1535"/>
      <c r="E556" s="1535"/>
      <c r="F556" s="1535"/>
      <c r="G556" s="1535"/>
      <c r="H556" s="1535"/>
      <c r="I556" s="1536"/>
      <c r="J556" s="1536"/>
      <c r="K556" s="1536"/>
      <c r="L556" s="1536"/>
      <c r="M556" s="1537"/>
      <c r="N556" s="1538"/>
      <c r="O556" s="1539"/>
      <c r="P556" s="1540"/>
      <c r="Q556" s="1540"/>
      <c r="R556" s="1540"/>
      <c r="S556" s="1540"/>
      <c r="T556" s="1537"/>
      <c r="U556" s="1541"/>
      <c r="V556" s="1587"/>
      <c r="W556" s="1535"/>
      <c r="X556" s="1565"/>
      <c r="Y556" s="1565"/>
      <c r="Z556" s="1530"/>
      <c r="AA556" s="1534"/>
      <c r="AB556" s="1534"/>
      <c r="AC556" s="1540"/>
      <c r="AD556" s="1530"/>
      <c r="AE556" s="1530"/>
      <c r="AF556" s="1530"/>
      <c r="AG556" s="1532"/>
    </row>
    <row r="557" spans="1:33" ht="16.5" customHeight="1" x14ac:dyDescent="0.2">
      <c r="A557" s="1530"/>
      <c r="B557" s="1535"/>
      <c r="C557" s="1535"/>
      <c r="D557" s="1535"/>
      <c r="E557" s="1535"/>
      <c r="F557" s="1535"/>
      <c r="G557" s="1535"/>
      <c r="H557" s="1535"/>
      <c r="I557" s="1536"/>
      <c r="J557" s="1536"/>
      <c r="K557" s="1536"/>
      <c r="L557" s="1536"/>
      <c r="M557" s="1537"/>
      <c r="N557" s="1538"/>
      <c r="O557" s="1539"/>
      <c r="P557" s="1540"/>
      <c r="Q557" s="1540"/>
      <c r="R557" s="1540"/>
      <c r="S557" s="1540"/>
      <c r="T557" s="1537"/>
      <c r="U557" s="1541"/>
      <c r="V557" s="1587"/>
      <c r="W557" s="1535"/>
      <c r="X557" s="1565"/>
      <c r="Y557" s="1565"/>
      <c r="Z557" s="1530"/>
      <c r="AA557" s="1534"/>
      <c r="AB557" s="1534"/>
      <c r="AC557" s="1540"/>
      <c r="AD557" s="1530"/>
      <c r="AE557" s="1530"/>
      <c r="AF557" s="1530"/>
      <c r="AG557" s="1532"/>
    </row>
    <row r="558" spans="1:33" ht="16.5" customHeight="1" x14ac:dyDescent="0.2">
      <c r="A558" s="1530"/>
      <c r="B558" s="1535"/>
      <c r="C558" s="1535"/>
      <c r="D558" s="1535"/>
      <c r="E558" s="1535"/>
      <c r="F558" s="1535"/>
      <c r="G558" s="1535"/>
      <c r="H558" s="1535"/>
      <c r="I558" s="1536"/>
      <c r="J558" s="1536"/>
      <c r="K558" s="1536"/>
      <c r="L558" s="1536"/>
      <c r="M558" s="1537"/>
      <c r="N558" s="1538"/>
      <c r="O558" s="1539"/>
      <c r="P558" s="1540"/>
      <c r="Q558" s="1540"/>
      <c r="R558" s="1540"/>
      <c r="S558" s="1540"/>
      <c r="T558" s="1537"/>
      <c r="U558" s="1541"/>
      <c r="V558" s="1587"/>
      <c r="W558" s="1535"/>
      <c r="X558" s="1565"/>
      <c r="Y558" s="1565"/>
      <c r="Z558" s="1530"/>
      <c r="AA558" s="1534"/>
      <c r="AB558" s="1534"/>
      <c r="AC558" s="1540"/>
      <c r="AD558" s="1530"/>
      <c r="AE558" s="1530"/>
      <c r="AF558" s="1530"/>
      <c r="AG558" s="1532"/>
    </row>
    <row r="559" spans="1:33" ht="16.5" customHeight="1" x14ac:dyDescent="0.2">
      <c r="A559" s="1530"/>
      <c r="B559" s="1535"/>
      <c r="C559" s="1535"/>
      <c r="D559" s="1535"/>
      <c r="E559" s="1535"/>
      <c r="F559" s="1535"/>
      <c r="G559" s="1535"/>
      <c r="H559" s="1535"/>
      <c r="I559" s="1536"/>
      <c r="J559" s="1536"/>
      <c r="K559" s="1536"/>
      <c r="L559" s="1536"/>
      <c r="M559" s="1537"/>
      <c r="N559" s="1538"/>
      <c r="O559" s="1539"/>
      <c r="P559" s="1540"/>
      <c r="Q559" s="1540"/>
      <c r="R559" s="1540"/>
      <c r="S559" s="1540"/>
      <c r="T559" s="1537"/>
      <c r="U559" s="1541"/>
      <c r="V559" s="1587"/>
      <c r="W559" s="1535"/>
      <c r="X559" s="1565"/>
      <c r="Y559" s="1565"/>
      <c r="Z559" s="1530"/>
      <c r="AA559" s="1534"/>
      <c r="AB559" s="1534"/>
      <c r="AC559" s="1540"/>
      <c r="AD559" s="1530"/>
      <c r="AE559" s="1530"/>
      <c r="AF559" s="1530"/>
      <c r="AG559" s="1532"/>
    </row>
    <row r="560" spans="1:33" ht="16.5" customHeight="1" x14ac:dyDescent="0.2">
      <c r="A560" s="1530"/>
      <c r="B560" s="1535"/>
      <c r="C560" s="1535"/>
      <c r="D560" s="1535"/>
      <c r="E560" s="1535"/>
      <c r="F560" s="1535"/>
      <c r="G560" s="1535"/>
      <c r="H560" s="1535"/>
      <c r="I560" s="1536"/>
      <c r="J560" s="1536"/>
      <c r="K560" s="1536"/>
      <c r="L560" s="1536"/>
      <c r="M560" s="1537"/>
      <c r="N560" s="1538"/>
      <c r="O560" s="1539"/>
      <c r="P560" s="1540"/>
      <c r="Q560" s="1540"/>
      <c r="R560" s="1540"/>
      <c r="S560" s="1540"/>
      <c r="T560" s="1537"/>
      <c r="U560" s="1541"/>
      <c r="V560" s="1587"/>
      <c r="W560" s="1535"/>
      <c r="X560" s="1565"/>
      <c r="Y560" s="1565"/>
      <c r="Z560" s="1530"/>
      <c r="AA560" s="1534"/>
      <c r="AB560" s="1534"/>
      <c r="AC560" s="1540"/>
      <c r="AD560" s="1530"/>
      <c r="AE560" s="1530"/>
      <c r="AF560" s="1530"/>
      <c r="AG560" s="1532"/>
    </row>
    <row r="561" spans="1:33" ht="16.5" customHeight="1" x14ac:dyDescent="0.2">
      <c r="A561" s="1530"/>
      <c r="B561" s="1535"/>
      <c r="C561" s="1535"/>
      <c r="D561" s="1535"/>
      <c r="E561" s="1535"/>
      <c r="F561" s="1535"/>
      <c r="G561" s="1535"/>
      <c r="H561" s="1535"/>
      <c r="I561" s="1536"/>
      <c r="J561" s="1536"/>
      <c r="K561" s="1536"/>
      <c r="L561" s="1536"/>
      <c r="M561" s="1537"/>
      <c r="N561" s="1538"/>
      <c r="O561" s="1539"/>
      <c r="P561" s="1540"/>
      <c r="Q561" s="1540"/>
      <c r="R561" s="1540"/>
      <c r="S561" s="1540"/>
      <c r="T561" s="1537"/>
      <c r="U561" s="1541"/>
      <c r="V561" s="1587"/>
      <c r="W561" s="1535"/>
      <c r="X561" s="1565"/>
      <c r="Y561" s="1565"/>
      <c r="Z561" s="1530"/>
      <c r="AA561" s="1534"/>
      <c r="AB561" s="1534"/>
      <c r="AC561" s="1540"/>
      <c r="AD561" s="1530"/>
      <c r="AE561" s="1530"/>
      <c r="AF561" s="1530"/>
      <c r="AG561" s="1532"/>
    </row>
    <row r="562" spans="1:33" ht="16.5" customHeight="1" x14ac:dyDescent="0.2">
      <c r="A562" s="1530"/>
      <c r="B562" s="1535"/>
      <c r="C562" s="1535"/>
      <c r="D562" s="1535"/>
      <c r="E562" s="1535"/>
      <c r="F562" s="1535"/>
      <c r="G562" s="1535"/>
      <c r="H562" s="1535"/>
      <c r="I562" s="1536"/>
      <c r="J562" s="1536"/>
      <c r="K562" s="1536"/>
      <c r="L562" s="1536"/>
      <c r="M562" s="1537"/>
      <c r="N562" s="1538"/>
      <c r="O562" s="1539"/>
      <c r="P562" s="1540"/>
      <c r="Q562" s="1540"/>
      <c r="R562" s="1540"/>
      <c r="S562" s="1540"/>
      <c r="T562" s="1537"/>
      <c r="U562" s="1541"/>
      <c r="V562" s="1587"/>
      <c r="W562" s="1535"/>
      <c r="X562" s="1565"/>
      <c r="Y562" s="1565"/>
      <c r="Z562" s="1530"/>
      <c r="AA562" s="1534"/>
      <c r="AB562" s="1534"/>
      <c r="AC562" s="1540"/>
      <c r="AD562" s="1530"/>
      <c r="AE562" s="1530"/>
      <c r="AF562" s="1530"/>
      <c r="AG562" s="1532"/>
    </row>
    <row r="563" spans="1:33" ht="16.5" customHeight="1" x14ac:dyDescent="0.2">
      <c r="A563" s="1530"/>
      <c r="B563" s="1535"/>
      <c r="C563" s="1535"/>
      <c r="D563" s="1535"/>
      <c r="E563" s="1535"/>
      <c r="F563" s="1535"/>
      <c r="G563" s="1535"/>
      <c r="H563" s="1535"/>
      <c r="I563" s="1536"/>
      <c r="J563" s="1536"/>
      <c r="K563" s="1536"/>
      <c r="L563" s="1536"/>
      <c r="M563" s="1537"/>
      <c r="N563" s="1538"/>
      <c r="O563" s="1539"/>
      <c r="P563" s="1540"/>
      <c r="Q563" s="1540"/>
      <c r="R563" s="1540"/>
      <c r="S563" s="1540"/>
      <c r="T563" s="1537"/>
      <c r="U563" s="1541"/>
      <c r="V563" s="1587"/>
      <c r="W563" s="1535"/>
      <c r="X563" s="1565"/>
      <c r="Y563" s="1565"/>
      <c r="Z563" s="1530"/>
      <c r="AA563" s="1534"/>
      <c r="AB563" s="1534"/>
      <c r="AC563" s="1540"/>
      <c r="AD563" s="1530"/>
      <c r="AE563" s="1530"/>
      <c r="AF563" s="1530"/>
      <c r="AG563" s="1532"/>
    </row>
    <row r="564" spans="1:33" ht="16.5" customHeight="1" x14ac:dyDescent="0.2">
      <c r="A564" s="1530"/>
      <c r="B564" s="1535"/>
      <c r="C564" s="1535"/>
      <c r="D564" s="1535"/>
      <c r="E564" s="1535"/>
      <c r="F564" s="1535"/>
      <c r="G564" s="1535"/>
      <c r="H564" s="1535"/>
      <c r="I564" s="1536"/>
      <c r="J564" s="1536"/>
      <c r="K564" s="1536"/>
      <c r="L564" s="1536"/>
      <c r="M564" s="1537"/>
      <c r="N564" s="1538"/>
      <c r="O564" s="1539"/>
      <c r="P564" s="1540"/>
      <c r="Q564" s="1540"/>
      <c r="R564" s="1540"/>
      <c r="S564" s="1540"/>
      <c r="T564" s="1537"/>
      <c r="U564" s="1541"/>
      <c r="V564" s="1587"/>
      <c r="W564" s="1535"/>
      <c r="X564" s="1565"/>
      <c r="Y564" s="1565"/>
      <c r="Z564" s="1530"/>
      <c r="AA564" s="1534"/>
      <c r="AB564" s="1534"/>
      <c r="AC564" s="1540"/>
      <c r="AD564" s="1530"/>
      <c r="AE564" s="1530"/>
      <c r="AF564" s="1530"/>
      <c r="AG564" s="1532"/>
    </row>
    <row r="565" spans="1:33" ht="16.5" customHeight="1" x14ac:dyDescent="0.2">
      <c r="A565" s="1530"/>
      <c r="B565" s="1535"/>
      <c r="C565" s="1535"/>
      <c r="D565" s="1535"/>
      <c r="E565" s="1535"/>
      <c r="F565" s="1535"/>
      <c r="G565" s="1535"/>
      <c r="H565" s="1535"/>
      <c r="I565" s="1536"/>
      <c r="J565" s="1536"/>
      <c r="K565" s="1536"/>
      <c r="L565" s="1536"/>
      <c r="M565" s="1537"/>
      <c r="N565" s="1538"/>
      <c r="O565" s="1539"/>
      <c r="P565" s="1540"/>
      <c r="Q565" s="1540"/>
      <c r="R565" s="1540"/>
      <c r="S565" s="1540"/>
      <c r="T565" s="1537"/>
      <c r="U565" s="1541"/>
      <c r="V565" s="1587"/>
      <c r="W565" s="1535"/>
      <c r="X565" s="1565"/>
      <c r="Y565" s="1565"/>
      <c r="Z565" s="1530"/>
      <c r="AA565" s="1534"/>
      <c r="AB565" s="1534"/>
      <c r="AC565" s="1540"/>
      <c r="AD565" s="1530"/>
      <c r="AE565" s="1530"/>
      <c r="AF565" s="1530"/>
      <c r="AG565" s="1532"/>
    </row>
    <row r="566" spans="1:33" ht="16.5" customHeight="1" x14ac:dyDescent="0.2">
      <c r="A566" s="1530"/>
      <c r="B566" s="1535"/>
      <c r="C566" s="1535"/>
      <c r="D566" s="1535"/>
      <c r="E566" s="1535"/>
      <c r="F566" s="1535"/>
      <c r="G566" s="1535"/>
      <c r="H566" s="1535"/>
      <c r="I566" s="1536"/>
      <c r="J566" s="1536"/>
      <c r="K566" s="1536"/>
      <c r="L566" s="1536"/>
      <c r="M566" s="1537"/>
      <c r="N566" s="1538"/>
      <c r="O566" s="1539"/>
      <c r="P566" s="1540"/>
      <c r="Q566" s="1540"/>
      <c r="R566" s="1540"/>
      <c r="S566" s="1540"/>
      <c r="T566" s="1537"/>
      <c r="U566" s="1541"/>
      <c r="V566" s="1587"/>
      <c r="W566" s="1535"/>
      <c r="X566" s="1565"/>
      <c r="Y566" s="1565"/>
      <c r="Z566" s="1530"/>
      <c r="AA566" s="1534"/>
      <c r="AB566" s="1534"/>
      <c r="AC566" s="1540"/>
      <c r="AD566" s="1530"/>
      <c r="AE566" s="1530"/>
      <c r="AF566" s="1530"/>
      <c r="AG566" s="1532"/>
    </row>
    <row r="567" spans="1:33" ht="16.5" customHeight="1" x14ac:dyDescent="0.2">
      <c r="A567" s="1530"/>
      <c r="B567" s="1535"/>
      <c r="C567" s="1535"/>
      <c r="D567" s="1535"/>
      <c r="E567" s="1535"/>
      <c r="F567" s="1535"/>
      <c r="G567" s="1535"/>
      <c r="H567" s="1535"/>
      <c r="I567" s="1536"/>
      <c r="J567" s="1536"/>
      <c r="K567" s="1536"/>
      <c r="L567" s="1536"/>
      <c r="M567" s="1537"/>
      <c r="N567" s="1538"/>
      <c r="O567" s="1539"/>
      <c r="P567" s="1540"/>
      <c r="Q567" s="1540"/>
      <c r="R567" s="1540"/>
      <c r="S567" s="1540"/>
      <c r="T567" s="1537"/>
      <c r="U567" s="1541"/>
      <c r="V567" s="1587"/>
      <c r="W567" s="1535"/>
      <c r="X567" s="1565"/>
      <c r="Y567" s="1565"/>
      <c r="Z567" s="1530"/>
      <c r="AA567" s="1534"/>
      <c r="AB567" s="1534"/>
      <c r="AC567" s="1540"/>
      <c r="AD567" s="1530"/>
      <c r="AE567" s="1530"/>
      <c r="AF567" s="1530"/>
      <c r="AG567" s="1532"/>
    </row>
    <row r="568" spans="1:33" ht="16.5" customHeight="1" x14ac:dyDescent="0.2">
      <c r="A568" s="1530"/>
      <c r="B568" s="1535"/>
      <c r="C568" s="1535"/>
      <c r="D568" s="1535"/>
      <c r="E568" s="1535"/>
      <c r="F568" s="1535"/>
      <c r="G568" s="1535"/>
      <c r="H568" s="1535"/>
      <c r="I568" s="1536"/>
      <c r="J568" s="1536"/>
      <c r="K568" s="1536"/>
      <c r="L568" s="1536"/>
      <c r="M568" s="1537"/>
      <c r="N568" s="1538"/>
      <c r="O568" s="1539"/>
      <c r="P568" s="1540"/>
      <c r="Q568" s="1540"/>
      <c r="R568" s="1540"/>
      <c r="S568" s="1540"/>
      <c r="T568" s="1537"/>
      <c r="U568" s="1541"/>
      <c r="V568" s="1587"/>
      <c r="W568" s="1535"/>
      <c r="X568" s="1565"/>
      <c r="Y568" s="1565"/>
      <c r="Z568" s="1530"/>
      <c r="AA568" s="1534"/>
      <c r="AB568" s="1534"/>
      <c r="AC568" s="1540"/>
      <c r="AD568" s="1530"/>
      <c r="AE568" s="1530"/>
      <c r="AF568" s="1530"/>
      <c r="AG568" s="1532"/>
    </row>
    <row r="569" spans="1:33" ht="16.5" customHeight="1" x14ac:dyDescent="0.2">
      <c r="A569" s="1530"/>
      <c r="B569" s="1535"/>
      <c r="C569" s="1535"/>
      <c r="D569" s="1535"/>
      <c r="E569" s="1535"/>
      <c r="F569" s="1535"/>
      <c r="G569" s="1535"/>
      <c r="H569" s="1535"/>
      <c r="I569" s="1536"/>
      <c r="J569" s="1536"/>
      <c r="K569" s="1536"/>
      <c r="L569" s="1536"/>
      <c r="M569" s="1537"/>
      <c r="N569" s="1538"/>
      <c r="O569" s="1539"/>
      <c r="P569" s="1540"/>
      <c r="Q569" s="1540"/>
      <c r="R569" s="1540"/>
      <c r="S569" s="1540"/>
      <c r="T569" s="1537"/>
      <c r="U569" s="1541"/>
      <c r="V569" s="1587"/>
      <c r="W569" s="1535"/>
      <c r="X569" s="1565"/>
      <c r="Y569" s="1565"/>
      <c r="Z569" s="1530"/>
      <c r="AA569" s="1534"/>
      <c r="AB569" s="1534"/>
      <c r="AC569" s="1540"/>
      <c r="AD569" s="1530"/>
      <c r="AE569" s="1530"/>
      <c r="AF569" s="1530"/>
      <c r="AG569" s="1532"/>
    </row>
    <row r="570" spans="1:33" ht="16.5" customHeight="1" x14ac:dyDescent="0.2">
      <c r="A570" s="1530"/>
      <c r="B570" s="1535"/>
      <c r="C570" s="1535"/>
      <c r="D570" s="1535"/>
      <c r="E570" s="1535"/>
      <c r="F570" s="1535"/>
      <c r="G570" s="1535"/>
      <c r="H570" s="1535"/>
      <c r="I570" s="1536"/>
      <c r="J570" s="1536"/>
      <c r="K570" s="1536"/>
      <c r="L570" s="1536"/>
      <c r="M570" s="1537"/>
      <c r="N570" s="1538"/>
      <c r="O570" s="1539"/>
      <c r="P570" s="1540"/>
      <c r="Q570" s="1540"/>
      <c r="R570" s="1540"/>
      <c r="S570" s="1540"/>
      <c r="T570" s="1537"/>
      <c r="U570" s="1541"/>
      <c r="V570" s="1587"/>
      <c r="W570" s="1535"/>
      <c r="X570" s="1565"/>
      <c r="Y570" s="1565"/>
      <c r="Z570" s="1530"/>
      <c r="AA570" s="1534"/>
      <c r="AB570" s="1534"/>
      <c r="AC570" s="1540"/>
      <c r="AD570" s="1530"/>
      <c r="AE570" s="1530"/>
      <c r="AF570" s="1530"/>
      <c r="AG570" s="1532"/>
    </row>
    <row r="571" spans="1:33" ht="16.5" customHeight="1" x14ac:dyDescent="0.2">
      <c r="A571" s="1530"/>
      <c r="B571" s="1535"/>
      <c r="C571" s="1535"/>
      <c r="D571" s="1535"/>
      <c r="E571" s="1535"/>
      <c r="F571" s="1535"/>
      <c r="G571" s="1535"/>
      <c r="H571" s="1535"/>
      <c r="I571" s="1536"/>
      <c r="J571" s="1536"/>
      <c r="K571" s="1536"/>
      <c r="L571" s="1536"/>
      <c r="M571" s="1537"/>
      <c r="N571" s="1538"/>
      <c r="O571" s="1539"/>
      <c r="P571" s="1540"/>
      <c r="Q571" s="1540"/>
      <c r="R571" s="1540"/>
      <c r="S571" s="1540"/>
      <c r="T571" s="1537"/>
      <c r="U571" s="1541"/>
      <c r="V571" s="1587"/>
      <c r="W571" s="1535"/>
      <c r="X571" s="1565"/>
      <c r="Y571" s="1565"/>
      <c r="Z571" s="1530"/>
      <c r="AA571" s="1534"/>
      <c r="AB571" s="1534"/>
      <c r="AC571" s="1540"/>
      <c r="AD571" s="1530"/>
      <c r="AE571" s="1530"/>
      <c r="AF571" s="1530"/>
      <c r="AG571" s="1532"/>
    </row>
    <row r="572" spans="1:33" ht="16.5" customHeight="1" x14ac:dyDescent="0.2">
      <c r="A572" s="1530"/>
      <c r="B572" s="1535"/>
      <c r="C572" s="1535"/>
      <c r="D572" s="1535"/>
      <c r="E572" s="1535"/>
      <c r="F572" s="1535"/>
      <c r="G572" s="1535"/>
      <c r="H572" s="1535"/>
      <c r="I572" s="1536"/>
      <c r="J572" s="1536"/>
      <c r="K572" s="1536"/>
      <c r="L572" s="1536"/>
      <c r="M572" s="1537"/>
      <c r="N572" s="1538"/>
      <c r="O572" s="1539"/>
      <c r="P572" s="1540"/>
      <c r="Q572" s="1540"/>
      <c r="R572" s="1540"/>
      <c r="S572" s="1540"/>
      <c r="T572" s="1537"/>
      <c r="U572" s="1541"/>
      <c r="V572" s="1587"/>
      <c r="W572" s="1535"/>
      <c r="X572" s="1565"/>
      <c r="Y572" s="1565"/>
      <c r="Z572" s="1530"/>
      <c r="AA572" s="1534"/>
      <c r="AB572" s="1534"/>
      <c r="AC572" s="1540"/>
      <c r="AD572" s="1530"/>
      <c r="AE572" s="1530"/>
      <c r="AF572" s="1530"/>
      <c r="AG572" s="1532"/>
    </row>
    <row r="573" spans="1:33" ht="16.5" customHeight="1" x14ac:dyDescent="0.2">
      <c r="A573" s="1530"/>
      <c r="B573" s="1535"/>
      <c r="C573" s="1535"/>
      <c r="D573" s="1535"/>
      <c r="E573" s="1535"/>
      <c r="F573" s="1535"/>
      <c r="G573" s="1535"/>
      <c r="H573" s="1535"/>
      <c r="I573" s="1536"/>
      <c r="J573" s="1536"/>
      <c r="K573" s="1536"/>
      <c r="L573" s="1536"/>
      <c r="M573" s="1537"/>
      <c r="N573" s="1538"/>
      <c r="O573" s="1539"/>
      <c r="P573" s="1540"/>
      <c r="Q573" s="1540"/>
      <c r="R573" s="1540"/>
      <c r="S573" s="1540"/>
      <c r="T573" s="1537"/>
      <c r="U573" s="1541"/>
      <c r="V573" s="1587"/>
      <c r="W573" s="1535"/>
      <c r="X573" s="1565"/>
      <c r="Y573" s="1565"/>
      <c r="Z573" s="1530"/>
      <c r="AA573" s="1534"/>
      <c r="AB573" s="1534"/>
      <c r="AC573" s="1540"/>
      <c r="AD573" s="1530"/>
      <c r="AE573" s="1530"/>
      <c r="AF573" s="1530"/>
      <c r="AG573" s="1532"/>
    </row>
    <row r="574" spans="1:33" ht="16.5" customHeight="1" x14ac:dyDescent="0.2">
      <c r="A574" s="1530"/>
      <c r="B574" s="1535"/>
      <c r="C574" s="1535"/>
      <c r="D574" s="1535"/>
      <c r="E574" s="1535"/>
      <c r="F574" s="1535"/>
      <c r="G574" s="1535"/>
      <c r="H574" s="1535"/>
      <c r="I574" s="1536"/>
      <c r="J574" s="1536"/>
      <c r="K574" s="1536"/>
      <c r="L574" s="1536"/>
      <c r="M574" s="1537"/>
      <c r="N574" s="1538"/>
      <c r="O574" s="1539"/>
      <c r="P574" s="1540"/>
      <c r="Q574" s="1540"/>
      <c r="R574" s="1540"/>
      <c r="S574" s="1540"/>
      <c r="T574" s="1537"/>
      <c r="U574" s="1541"/>
      <c r="V574" s="1587"/>
      <c r="W574" s="1535"/>
      <c r="X574" s="1565"/>
      <c r="Y574" s="1565"/>
      <c r="Z574" s="1530"/>
      <c r="AA574" s="1534"/>
      <c r="AB574" s="1534"/>
      <c r="AC574" s="1540"/>
      <c r="AD574" s="1530"/>
      <c r="AE574" s="1530"/>
      <c r="AF574" s="1530"/>
      <c r="AG574" s="1532"/>
    </row>
    <row r="575" spans="1:33" ht="16.5" customHeight="1" x14ac:dyDescent="0.2">
      <c r="A575" s="1530"/>
      <c r="B575" s="1535"/>
      <c r="C575" s="1535"/>
      <c r="D575" s="1535"/>
      <c r="E575" s="1535"/>
      <c r="F575" s="1535"/>
      <c r="G575" s="1535"/>
      <c r="H575" s="1535"/>
      <c r="I575" s="1536"/>
      <c r="J575" s="1536"/>
      <c r="K575" s="1536"/>
      <c r="L575" s="1536"/>
      <c r="M575" s="1537"/>
      <c r="N575" s="1538"/>
      <c r="O575" s="1539"/>
      <c r="P575" s="1540"/>
      <c r="Q575" s="1540"/>
      <c r="R575" s="1540"/>
      <c r="S575" s="1540"/>
      <c r="T575" s="1537"/>
      <c r="U575" s="1541"/>
      <c r="V575" s="1587"/>
      <c r="W575" s="1535"/>
      <c r="X575" s="1565"/>
      <c r="Y575" s="1565"/>
      <c r="Z575" s="1530"/>
      <c r="AA575" s="1534"/>
      <c r="AB575" s="1534"/>
      <c r="AC575" s="1540"/>
      <c r="AD575" s="1530"/>
      <c r="AE575" s="1530"/>
      <c r="AF575" s="1530"/>
      <c r="AG575" s="1532"/>
    </row>
    <row r="576" spans="1:33" ht="16.5" customHeight="1" x14ac:dyDescent="0.2">
      <c r="A576" s="1530"/>
      <c r="B576" s="1535"/>
      <c r="C576" s="1535"/>
      <c r="D576" s="1535"/>
      <c r="E576" s="1535"/>
      <c r="F576" s="1535"/>
      <c r="G576" s="1535"/>
      <c r="H576" s="1535"/>
      <c r="I576" s="1536"/>
      <c r="J576" s="1536"/>
      <c r="K576" s="1536"/>
      <c r="L576" s="1536"/>
      <c r="M576" s="1537"/>
      <c r="N576" s="1538"/>
      <c r="O576" s="1539"/>
      <c r="P576" s="1540"/>
      <c r="Q576" s="1540"/>
      <c r="R576" s="1540"/>
      <c r="S576" s="1540"/>
      <c r="T576" s="1537"/>
      <c r="U576" s="1541"/>
      <c r="V576" s="1587"/>
      <c r="W576" s="1535"/>
      <c r="X576" s="1565"/>
      <c r="Y576" s="1565"/>
      <c r="Z576" s="1530"/>
      <c r="AA576" s="1534"/>
      <c r="AB576" s="1534"/>
      <c r="AC576" s="1540"/>
      <c r="AD576" s="1530"/>
      <c r="AE576" s="1530"/>
      <c r="AF576" s="1530"/>
      <c r="AG576" s="1532"/>
    </row>
    <row r="577" spans="1:33" ht="16.5" customHeight="1" x14ac:dyDescent="0.2">
      <c r="A577" s="1530"/>
      <c r="B577" s="1535"/>
      <c r="C577" s="1535"/>
      <c r="D577" s="1535"/>
      <c r="E577" s="1535"/>
      <c r="F577" s="1535"/>
      <c r="G577" s="1535"/>
      <c r="H577" s="1535"/>
      <c r="I577" s="1536"/>
      <c r="J577" s="1536"/>
      <c r="K577" s="1536"/>
      <c r="L577" s="1536"/>
      <c r="M577" s="1537"/>
      <c r="N577" s="1538"/>
      <c r="O577" s="1539"/>
      <c r="P577" s="1540"/>
      <c r="Q577" s="1540"/>
      <c r="R577" s="1540"/>
      <c r="S577" s="1540"/>
      <c r="T577" s="1537"/>
      <c r="U577" s="1541"/>
      <c r="V577" s="1587"/>
      <c r="W577" s="1535"/>
      <c r="X577" s="1565"/>
      <c r="Y577" s="1565"/>
      <c r="Z577" s="1530"/>
      <c r="AA577" s="1534"/>
      <c r="AB577" s="1534"/>
      <c r="AC577" s="1540"/>
      <c r="AD577" s="1530"/>
      <c r="AE577" s="1530"/>
      <c r="AF577" s="1530"/>
      <c r="AG577" s="1532"/>
    </row>
    <row r="578" spans="1:33" ht="16.5" customHeight="1" x14ac:dyDescent="0.2">
      <c r="A578" s="1530"/>
      <c r="B578" s="1535"/>
      <c r="C578" s="1535"/>
      <c r="D578" s="1535"/>
      <c r="E578" s="1535"/>
      <c r="F578" s="1535"/>
      <c r="G578" s="1535"/>
      <c r="H578" s="1535"/>
      <c r="I578" s="1536"/>
      <c r="J578" s="1536"/>
      <c r="K578" s="1536"/>
      <c r="L578" s="1536"/>
      <c r="M578" s="1537"/>
      <c r="N578" s="1538"/>
      <c r="O578" s="1539"/>
      <c r="P578" s="1540"/>
      <c r="Q578" s="1540"/>
      <c r="R578" s="1540"/>
      <c r="S578" s="1540"/>
      <c r="T578" s="1537"/>
      <c r="U578" s="1541"/>
      <c r="V578" s="1587"/>
      <c r="W578" s="1535"/>
      <c r="X578" s="1565"/>
      <c r="Y578" s="1565"/>
      <c r="Z578" s="1530"/>
      <c r="AA578" s="1534"/>
      <c r="AB578" s="1534"/>
      <c r="AC578" s="1540"/>
      <c r="AD578" s="1530"/>
      <c r="AE578" s="1530"/>
      <c r="AF578" s="1530"/>
      <c r="AG578" s="1532"/>
    </row>
    <row r="579" spans="1:33" ht="16.5" customHeight="1" x14ac:dyDescent="0.2">
      <c r="A579" s="1530"/>
      <c r="B579" s="1535"/>
      <c r="C579" s="1535"/>
      <c r="D579" s="1535"/>
      <c r="E579" s="1535"/>
      <c r="F579" s="1535"/>
      <c r="G579" s="1535"/>
      <c r="H579" s="1535"/>
      <c r="I579" s="1536"/>
      <c r="J579" s="1536"/>
      <c r="K579" s="1536"/>
      <c r="L579" s="1536"/>
      <c r="M579" s="1537"/>
      <c r="N579" s="1538"/>
      <c r="O579" s="1539"/>
      <c r="P579" s="1540"/>
      <c r="Q579" s="1540"/>
      <c r="R579" s="1540"/>
      <c r="S579" s="1540"/>
      <c r="T579" s="1537"/>
      <c r="U579" s="1541"/>
      <c r="V579" s="1587"/>
      <c r="W579" s="1535"/>
      <c r="X579" s="1565"/>
      <c r="Y579" s="1565"/>
      <c r="Z579" s="1530"/>
      <c r="AA579" s="1534"/>
      <c r="AB579" s="1534"/>
      <c r="AC579" s="1540"/>
      <c r="AD579" s="1530"/>
      <c r="AE579" s="1530"/>
      <c r="AF579" s="1530"/>
      <c r="AG579" s="1532"/>
    </row>
    <row r="580" spans="1:33" ht="16.5" customHeight="1" x14ac:dyDescent="0.2">
      <c r="A580" s="1530"/>
      <c r="B580" s="1535"/>
      <c r="C580" s="1535"/>
      <c r="D580" s="1535"/>
      <c r="E580" s="1535"/>
      <c r="F580" s="1535"/>
      <c r="G580" s="1535"/>
      <c r="H580" s="1535"/>
      <c r="I580" s="1536"/>
      <c r="J580" s="1536"/>
      <c r="K580" s="1536"/>
      <c r="L580" s="1536"/>
      <c r="M580" s="1537"/>
      <c r="N580" s="1538"/>
      <c r="O580" s="1539"/>
      <c r="P580" s="1540"/>
      <c r="Q580" s="1540"/>
      <c r="R580" s="1540"/>
      <c r="S580" s="1540"/>
      <c r="T580" s="1537"/>
      <c r="U580" s="1541"/>
      <c r="V580" s="1587"/>
      <c r="W580" s="1535"/>
      <c r="X580" s="1565"/>
      <c r="Y580" s="1565"/>
      <c r="Z580" s="1530"/>
      <c r="AA580" s="1534"/>
      <c r="AB580" s="1534"/>
      <c r="AC580" s="1540"/>
      <c r="AD580" s="1530"/>
      <c r="AE580" s="1530"/>
      <c r="AF580" s="1530"/>
      <c r="AG580" s="1532"/>
    </row>
    <row r="581" spans="1:33" ht="16.5" customHeight="1" x14ac:dyDescent="0.2">
      <c r="A581" s="1530"/>
      <c r="B581" s="1535"/>
      <c r="C581" s="1535"/>
      <c r="D581" s="1535"/>
      <c r="E581" s="1535"/>
      <c r="F581" s="1535"/>
      <c r="G581" s="1535"/>
      <c r="H581" s="1535"/>
      <c r="I581" s="1536"/>
      <c r="J581" s="1536"/>
      <c r="K581" s="1536"/>
      <c r="L581" s="1536"/>
      <c r="M581" s="1537"/>
      <c r="N581" s="1538"/>
      <c r="O581" s="1539"/>
      <c r="P581" s="1540"/>
      <c r="Q581" s="1540"/>
      <c r="R581" s="1540"/>
      <c r="S581" s="1540"/>
      <c r="T581" s="1537"/>
      <c r="U581" s="1541"/>
      <c r="V581" s="1587"/>
      <c r="W581" s="1535"/>
      <c r="X581" s="1565"/>
      <c r="Y581" s="1565"/>
      <c r="Z581" s="1530"/>
      <c r="AA581" s="1534"/>
      <c r="AB581" s="1534"/>
      <c r="AC581" s="1540"/>
      <c r="AD581" s="1530"/>
      <c r="AE581" s="1530"/>
      <c r="AF581" s="1530"/>
      <c r="AG581" s="1532"/>
    </row>
    <row r="582" spans="1:33" ht="16.5" customHeight="1" x14ac:dyDescent="0.2">
      <c r="A582" s="1530"/>
      <c r="B582" s="1535"/>
      <c r="C582" s="1535"/>
      <c r="D582" s="1535"/>
      <c r="E582" s="1535"/>
      <c r="F582" s="1535"/>
      <c r="G582" s="1535"/>
      <c r="H582" s="1535"/>
      <c r="I582" s="1536"/>
      <c r="J582" s="1536"/>
      <c r="K582" s="1536"/>
      <c r="L582" s="1536"/>
      <c r="M582" s="1537"/>
      <c r="N582" s="1538"/>
      <c r="O582" s="1539"/>
      <c r="P582" s="1540"/>
      <c r="Q582" s="1540"/>
      <c r="R582" s="1540"/>
      <c r="S582" s="1540"/>
      <c r="T582" s="1537"/>
      <c r="U582" s="1541"/>
      <c r="V582" s="1587"/>
      <c r="W582" s="1535"/>
      <c r="X582" s="1565"/>
      <c r="Y582" s="1565"/>
      <c r="Z582" s="1530"/>
      <c r="AA582" s="1534"/>
      <c r="AB582" s="1534"/>
      <c r="AC582" s="1540"/>
      <c r="AD582" s="1530"/>
      <c r="AE582" s="1530"/>
      <c r="AF582" s="1530"/>
      <c r="AG582" s="1532"/>
    </row>
    <row r="583" spans="1:33" ht="16.5" customHeight="1" x14ac:dyDescent="0.2">
      <c r="A583" s="1530"/>
      <c r="B583" s="1535"/>
      <c r="C583" s="1535"/>
      <c r="D583" s="1535"/>
      <c r="E583" s="1535"/>
      <c r="F583" s="1535"/>
      <c r="G583" s="1535"/>
      <c r="H583" s="1535"/>
      <c r="I583" s="1536"/>
      <c r="J583" s="1536"/>
      <c r="K583" s="1536"/>
      <c r="L583" s="1536"/>
      <c r="M583" s="1537"/>
      <c r="N583" s="1538"/>
      <c r="O583" s="1539"/>
      <c r="P583" s="1540"/>
      <c r="Q583" s="1540"/>
      <c r="R583" s="1540"/>
      <c r="S583" s="1540"/>
      <c r="T583" s="1537"/>
      <c r="U583" s="1541"/>
      <c r="V583" s="1587"/>
      <c r="W583" s="1535"/>
      <c r="X583" s="1565"/>
      <c r="Y583" s="1565"/>
      <c r="Z583" s="1530"/>
      <c r="AA583" s="1534"/>
      <c r="AB583" s="1534"/>
      <c r="AC583" s="1540"/>
      <c r="AD583" s="1530"/>
      <c r="AE583" s="1530"/>
      <c r="AF583" s="1530"/>
      <c r="AG583" s="1532"/>
    </row>
    <row r="584" spans="1:33" ht="16.5" customHeight="1" x14ac:dyDescent="0.2">
      <c r="A584" s="1530"/>
      <c r="B584" s="1535"/>
      <c r="C584" s="1535"/>
      <c r="D584" s="1535"/>
      <c r="E584" s="1535"/>
      <c r="F584" s="1535"/>
      <c r="G584" s="1535"/>
      <c r="H584" s="1535"/>
      <c r="I584" s="1536"/>
      <c r="J584" s="1536"/>
      <c r="K584" s="1536"/>
      <c r="L584" s="1536"/>
      <c r="M584" s="1537"/>
      <c r="N584" s="1538"/>
      <c r="O584" s="1539"/>
      <c r="P584" s="1540"/>
      <c r="Q584" s="1540"/>
      <c r="R584" s="1540"/>
      <c r="S584" s="1540"/>
      <c r="T584" s="1537"/>
      <c r="U584" s="1541"/>
      <c r="V584" s="1587"/>
      <c r="W584" s="1535"/>
      <c r="X584" s="1565"/>
      <c r="Y584" s="1565"/>
      <c r="Z584" s="1530"/>
      <c r="AA584" s="1534"/>
      <c r="AB584" s="1534"/>
      <c r="AC584" s="1540"/>
      <c r="AD584" s="1530"/>
      <c r="AE584" s="1530"/>
      <c r="AF584" s="1530"/>
      <c r="AG584" s="1532"/>
    </row>
    <row r="585" spans="1:33" ht="16.5" customHeight="1" x14ac:dyDescent="0.2">
      <c r="A585" s="1530"/>
      <c r="B585" s="1535"/>
      <c r="C585" s="1535"/>
      <c r="D585" s="1535"/>
      <c r="E585" s="1535"/>
      <c r="F585" s="1535"/>
      <c r="G585" s="1535"/>
      <c r="H585" s="1535"/>
      <c r="I585" s="1536"/>
      <c r="J585" s="1536"/>
      <c r="K585" s="1536"/>
      <c r="L585" s="1536"/>
      <c r="M585" s="1537"/>
      <c r="N585" s="1538"/>
      <c r="O585" s="1539"/>
      <c r="P585" s="1540"/>
      <c r="Q585" s="1540"/>
      <c r="R585" s="1540"/>
      <c r="S585" s="1540"/>
      <c r="T585" s="1537"/>
      <c r="U585" s="1541"/>
      <c r="V585" s="1587"/>
      <c r="W585" s="1535"/>
      <c r="X585" s="1565"/>
      <c r="Y585" s="1565"/>
      <c r="Z585" s="1530"/>
      <c r="AA585" s="1534"/>
      <c r="AB585" s="1534"/>
      <c r="AC585" s="1540"/>
      <c r="AD585" s="1530"/>
      <c r="AE585" s="1530"/>
      <c r="AF585" s="1530"/>
      <c r="AG585" s="1532"/>
    </row>
    <row r="586" spans="1:33" ht="16.5" customHeight="1" x14ac:dyDescent="0.2">
      <c r="A586" s="1530"/>
      <c r="B586" s="1535"/>
      <c r="C586" s="1535"/>
      <c r="D586" s="1535"/>
      <c r="E586" s="1535"/>
      <c r="F586" s="1535"/>
      <c r="G586" s="1535"/>
      <c r="H586" s="1535"/>
      <c r="I586" s="1536"/>
      <c r="J586" s="1536"/>
      <c r="K586" s="1536"/>
      <c r="L586" s="1536"/>
      <c r="M586" s="1537"/>
      <c r="N586" s="1538"/>
      <c r="O586" s="1539"/>
      <c r="P586" s="1540"/>
      <c r="Q586" s="1540"/>
      <c r="R586" s="1540"/>
      <c r="S586" s="1540"/>
      <c r="T586" s="1537"/>
      <c r="U586" s="1541"/>
      <c r="V586" s="1587"/>
      <c r="W586" s="1535"/>
      <c r="X586" s="1565"/>
      <c r="Y586" s="1565"/>
      <c r="Z586" s="1530"/>
      <c r="AA586" s="1534"/>
      <c r="AB586" s="1534"/>
      <c r="AC586" s="1540"/>
      <c r="AD586" s="1530"/>
      <c r="AE586" s="1530"/>
      <c r="AF586" s="1530"/>
      <c r="AG586" s="1532"/>
    </row>
    <row r="587" spans="1:33" ht="16.5" customHeight="1" x14ac:dyDescent="0.2">
      <c r="A587" s="1530"/>
      <c r="B587" s="1535"/>
      <c r="C587" s="1535"/>
      <c r="D587" s="1535"/>
      <c r="E587" s="1535"/>
      <c r="F587" s="1535"/>
      <c r="G587" s="1535"/>
      <c r="H587" s="1535"/>
      <c r="I587" s="1536"/>
      <c r="J587" s="1536"/>
      <c r="K587" s="1536"/>
      <c r="L587" s="1536"/>
      <c r="M587" s="1537"/>
      <c r="N587" s="1538"/>
      <c r="O587" s="1539"/>
      <c r="P587" s="1540"/>
      <c r="Q587" s="1540"/>
      <c r="R587" s="1540"/>
      <c r="S587" s="1540"/>
      <c r="T587" s="1537"/>
      <c r="U587" s="1541"/>
      <c r="V587" s="1587"/>
      <c r="W587" s="1535"/>
      <c r="X587" s="1565"/>
      <c r="Y587" s="1565"/>
      <c r="Z587" s="1530"/>
      <c r="AA587" s="1534"/>
      <c r="AB587" s="1534"/>
      <c r="AC587" s="1540"/>
      <c r="AD587" s="1530"/>
      <c r="AE587" s="1530"/>
      <c r="AF587" s="1530"/>
      <c r="AG587" s="1532"/>
    </row>
    <row r="588" spans="1:33" ht="16.5" customHeight="1" x14ac:dyDescent="0.2">
      <c r="A588" s="1530"/>
      <c r="B588" s="1535"/>
      <c r="C588" s="1535"/>
      <c r="D588" s="1535"/>
      <c r="E588" s="1535"/>
      <c r="F588" s="1535"/>
      <c r="G588" s="1535"/>
      <c r="H588" s="1535"/>
      <c r="I588" s="1536"/>
      <c r="J588" s="1536"/>
      <c r="K588" s="1536"/>
      <c r="L588" s="1536"/>
      <c r="M588" s="1537"/>
      <c r="N588" s="1538"/>
      <c r="O588" s="1539"/>
      <c r="P588" s="1540"/>
      <c r="Q588" s="1540"/>
      <c r="R588" s="1540"/>
      <c r="S588" s="1540"/>
      <c r="T588" s="1537"/>
      <c r="U588" s="1541"/>
      <c r="V588" s="1587"/>
      <c r="W588" s="1535"/>
      <c r="X588" s="1565"/>
      <c r="Y588" s="1565"/>
      <c r="Z588" s="1530"/>
      <c r="AA588" s="1534"/>
      <c r="AB588" s="1534"/>
      <c r="AC588" s="1540"/>
      <c r="AD588" s="1530"/>
      <c r="AE588" s="1530"/>
      <c r="AF588" s="1530"/>
      <c r="AG588" s="1532"/>
    </row>
    <row r="589" spans="1:33" ht="16.5" customHeight="1" x14ac:dyDescent="0.2">
      <c r="A589" s="1530"/>
      <c r="B589" s="1535"/>
      <c r="C589" s="1535"/>
      <c r="D589" s="1535"/>
      <c r="E589" s="1535"/>
      <c r="F589" s="1535"/>
      <c r="G589" s="1535"/>
      <c r="H589" s="1535"/>
      <c r="I589" s="1536"/>
      <c r="J589" s="1536"/>
      <c r="K589" s="1536"/>
      <c r="L589" s="1536"/>
      <c r="M589" s="1537"/>
      <c r="N589" s="1538"/>
      <c r="O589" s="1539"/>
      <c r="P589" s="1540"/>
      <c r="Q589" s="1540"/>
      <c r="R589" s="1540"/>
      <c r="S589" s="1540"/>
      <c r="T589" s="1537"/>
      <c r="U589" s="1541"/>
      <c r="V589" s="1587"/>
      <c r="W589" s="1535"/>
      <c r="X589" s="1565"/>
      <c r="Y589" s="1565"/>
      <c r="Z589" s="1530"/>
      <c r="AA589" s="1534"/>
      <c r="AB589" s="1534"/>
      <c r="AC589" s="1540"/>
      <c r="AD589" s="1530"/>
      <c r="AE589" s="1530"/>
      <c r="AF589" s="1530"/>
      <c r="AG589" s="1532"/>
    </row>
    <row r="590" spans="1:33" ht="16.5" customHeight="1" x14ac:dyDescent="0.2">
      <c r="A590" s="1530"/>
      <c r="B590" s="1535"/>
      <c r="C590" s="1535"/>
      <c r="D590" s="1535"/>
      <c r="E590" s="1535"/>
      <c r="F590" s="1535"/>
      <c r="G590" s="1535"/>
      <c r="H590" s="1535"/>
      <c r="I590" s="1536"/>
      <c r="J590" s="1536"/>
      <c r="K590" s="1536"/>
      <c r="L590" s="1536"/>
      <c r="M590" s="1537"/>
      <c r="N590" s="1538"/>
      <c r="O590" s="1539"/>
      <c r="P590" s="1540"/>
      <c r="Q590" s="1540"/>
      <c r="R590" s="1540"/>
      <c r="S590" s="1540"/>
      <c r="T590" s="1537"/>
      <c r="U590" s="1541"/>
      <c r="V590" s="1587"/>
      <c r="W590" s="1535"/>
      <c r="X590" s="1565"/>
      <c r="Y590" s="1565"/>
      <c r="Z590" s="1530"/>
      <c r="AA590" s="1534"/>
      <c r="AB590" s="1534"/>
      <c r="AC590" s="1540"/>
      <c r="AD590" s="1530"/>
      <c r="AE590" s="1530"/>
      <c r="AF590" s="1530"/>
      <c r="AG590" s="1532"/>
    </row>
    <row r="591" spans="1:33" ht="16.5" customHeight="1" x14ac:dyDescent="0.2">
      <c r="A591" s="1530"/>
      <c r="B591" s="1535"/>
      <c r="C591" s="1535"/>
      <c r="D591" s="1535"/>
      <c r="E591" s="1535"/>
      <c r="F591" s="1535"/>
      <c r="G591" s="1535"/>
      <c r="H591" s="1535"/>
      <c r="I591" s="1536"/>
      <c r="J591" s="1536"/>
      <c r="K591" s="1536"/>
      <c r="L591" s="1536"/>
      <c r="M591" s="1537"/>
      <c r="N591" s="1538"/>
      <c r="O591" s="1539"/>
      <c r="P591" s="1540"/>
      <c r="Q591" s="1540"/>
      <c r="R591" s="1540"/>
      <c r="S591" s="1540"/>
      <c r="T591" s="1537"/>
      <c r="U591" s="1541"/>
      <c r="V591" s="1587"/>
      <c r="W591" s="1535"/>
      <c r="X591" s="1565"/>
      <c r="Y591" s="1565"/>
      <c r="Z591" s="1530"/>
      <c r="AA591" s="1534"/>
      <c r="AB591" s="1534"/>
      <c r="AC591" s="1540"/>
      <c r="AD591" s="1530"/>
      <c r="AE591" s="1530"/>
      <c r="AF591" s="1530"/>
      <c r="AG591" s="1532"/>
    </row>
    <row r="592" spans="1:33" ht="16.5" customHeight="1" x14ac:dyDescent="0.2">
      <c r="A592" s="1530"/>
      <c r="B592" s="1535"/>
      <c r="C592" s="1535"/>
      <c r="D592" s="1535"/>
      <c r="E592" s="1535"/>
      <c r="F592" s="1535"/>
      <c r="G592" s="1535"/>
      <c r="H592" s="1535"/>
      <c r="I592" s="1536"/>
      <c r="J592" s="1536"/>
      <c r="K592" s="1536"/>
      <c r="L592" s="1536"/>
      <c r="M592" s="1537"/>
      <c r="N592" s="1538"/>
      <c r="O592" s="1539"/>
      <c r="P592" s="1540"/>
      <c r="Q592" s="1540"/>
      <c r="R592" s="1540"/>
      <c r="S592" s="1540"/>
      <c r="T592" s="1537"/>
      <c r="U592" s="1541"/>
      <c r="V592" s="1587"/>
      <c r="W592" s="1535"/>
      <c r="X592" s="1565"/>
      <c r="Y592" s="1565"/>
      <c r="Z592" s="1530"/>
      <c r="AA592" s="1534"/>
      <c r="AB592" s="1534"/>
      <c r="AC592" s="1540"/>
      <c r="AD592" s="1530"/>
      <c r="AE592" s="1530"/>
      <c r="AF592" s="1530"/>
      <c r="AG592" s="1532"/>
    </row>
    <row r="593" spans="1:33" ht="16.5" customHeight="1" x14ac:dyDescent="0.2">
      <c r="A593" s="1530"/>
      <c r="B593" s="1535"/>
      <c r="C593" s="1535"/>
      <c r="D593" s="1535"/>
      <c r="E593" s="1535"/>
      <c r="F593" s="1535"/>
      <c r="G593" s="1535"/>
      <c r="H593" s="1535"/>
      <c r="I593" s="1536"/>
      <c r="J593" s="1536"/>
      <c r="K593" s="1536"/>
      <c r="L593" s="1536"/>
      <c r="M593" s="1537"/>
      <c r="N593" s="1538"/>
      <c r="O593" s="1539"/>
      <c r="P593" s="1540"/>
      <c r="Q593" s="1540"/>
      <c r="R593" s="1540"/>
      <c r="S593" s="1540"/>
      <c r="T593" s="1537"/>
      <c r="U593" s="1541"/>
      <c r="V593" s="1587"/>
      <c r="W593" s="1535"/>
      <c r="X593" s="1565"/>
      <c r="Y593" s="1565"/>
      <c r="Z593" s="1530"/>
      <c r="AA593" s="1534"/>
      <c r="AB593" s="1534"/>
      <c r="AC593" s="1540"/>
      <c r="AD593" s="1530"/>
      <c r="AE593" s="1530"/>
      <c r="AF593" s="1530"/>
      <c r="AG593" s="1532"/>
    </row>
    <row r="594" spans="1:33" ht="16.5" customHeight="1" x14ac:dyDescent="0.2">
      <c r="A594" s="1530"/>
      <c r="B594" s="1535"/>
      <c r="C594" s="1535"/>
      <c r="D594" s="1535"/>
      <c r="E594" s="1535"/>
      <c r="F594" s="1535"/>
      <c r="G594" s="1535"/>
      <c r="H594" s="1535"/>
      <c r="I594" s="1536"/>
      <c r="J594" s="1536"/>
      <c r="K594" s="1536"/>
      <c r="L594" s="1536"/>
      <c r="M594" s="1537"/>
      <c r="N594" s="1538"/>
      <c r="O594" s="1539"/>
      <c r="P594" s="1540"/>
      <c r="Q594" s="1540"/>
      <c r="R594" s="1540"/>
      <c r="S594" s="1540"/>
      <c r="T594" s="1537"/>
      <c r="U594" s="1541"/>
      <c r="V594" s="1587"/>
      <c r="W594" s="1535"/>
      <c r="X594" s="1565"/>
      <c r="Y594" s="1565"/>
      <c r="Z594" s="1530"/>
      <c r="AA594" s="1534"/>
      <c r="AB594" s="1534"/>
      <c r="AC594" s="1540"/>
      <c r="AD594" s="1530"/>
      <c r="AE594" s="1530"/>
      <c r="AF594" s="1530"/>
      <c r="AG594" s="1532"/>
    </row>
    <row r="595" spans="1:33" ht="16.5" customHeight="1" x14ac:dyDescent="0.2">
      <c r="A595" s="1530"/>
      <c r="B595" s="1535"/>
      <c r="C595" s="1535"/>
      <c r="D595" s="1535"/>
      <c r="E595" s="1535"/>
      <c r="F595" s="1535"/>
      <c r="G595" s="1535"/>
      <c r="H595" s="1535"/>
      <c r="I595" s="1536"/>
      <c r="J595" s="1536"/>
      <c r="K595" s="1536"/>
      <c r="L595" s="1536"/>
      <c r="M595" s="1537"/>
      <c r="N595" s="1538"/>
      <c r="O595" s="1539"/>
      <c r="P595" s="1540"/>
      <c r="Q595" s="1540"/>
      <c r="R595" s="1540"/>
      <c r="S595" s="1540"/>
      <c r="T595" s="1537"/>
      <c r="U595" s="1541"/>
      <c r="V595" s="1587"/>
      <c r="W595" s="1535"/>
      <c r="X595" s="1565"/>
      <c r="Y595" s="1565"/>
      <c r="Z595" s="1530"/>
      <c r="AA595" s="1534"/>
      <c r="AB595" s="1534"/>
      <c r="AC595" s="1540"/>
      <c r="AD595" s="1530"/>
      <c r="AE595" s="1530"/>
      <c r="AF595" s="1530"/>
      <c r="AG595" s="1532"/>
    </row>
    <row r="596" spans="1:33" ht="16.5" customHeight="1" x14ac:dyDescent="0.2">
      <c r="A596" s="1530"/>
      <c r="B596" s="1535"/>
      <c r="C596" s="1535"/>
      <c r="D596" s="1535"/>
      <c r="E596" s="1535"/>
      <c r="F596" s="1535"/>
      <c r="G596" s="1535"/>
      <c r="H596" s="1535"/>
      <c r="I596" s="1536"/>
      <c r="J596" s="1536"/>
      <c r="K596" s="1536"/>
      <c r="L596" s="1536"/>
      <c r="M596" s="1537"/>
      <c r="N596" s="1538"/>
      <c r="O596" s="1539"/>
      <c r="P596" s="1540"/>
      <c r="Q596" s="1540"/>
      <c r="R596" s="1540"/>
      <c r="S596" s="1540"/>
      <c r="T596" s="1537"/>
      <c r="U596" s="1541"/>
      <c r="V596" s="1587"/>
      <c r="W596" s="1535"/>
      <c r="X596" s="1565"/>
      <c r="Y596" s="1565"/>
      <c r="Z596" s="1530"/>
      <c r="AA596" s="1534"/>
      <c r="AB596" s="1534"/>
      <c r="AC596" s="1540"/>
      <c r="AD596" s="1530"/>
      <c r="AE596" s="1530"/>
      <c r="AF596" s="1530"/>
      <c r="AG596" s="1532"/>
    </row>
    <row r="597" spans="1:33" ht="16.5" customHeight="1" x14ac:dyDescent="0.2">
      <c r="A597" s="1530"/>
      <c r="B597" s="1535"/>
      <c r="C597" s="1535"/>
      <c r="D597" s="1535"/>
      <c r="E597" s="1535"/>
      <c r="F597" s="1535"/>
      <c r="G597" s="1535"/>
      <c r="H597" s="1535"/>
      <c r="I597" s="1536"/>
      <c r="J597" s="1536"/>
      <c r="K597" s="1536"/>
      <c r="L597" s="1536"/>
      <c r="M597" s="1537"/>
      <c r="N597" s="1538"/>
      <c r="O597" s="1539"/>
      <c r="P597" s="1540"/>
      <c r="Q597" s="1540"/>
      <c r="R597" s="1540"/>
      <c r="S597" s="1540"/>
      <c r="T597" s="1537"/>
      <c r="U597" s="1541"/>
      <c r="V597" s="1587"/>
      <c r="W597" s="1535"/>
      <c r="X597" s="1565"/>
      <c r="Y597" s="1565"/>
      <c r="Z597" s="1530"/>
      <c r="AA597" s="1534"/>
      <c r="AB597" s="1534"/>
      <c r="AC597" s="1540"/>
      <c r="AD597" s="1530"/>
      <c r="AE597" s="1530"/>
      <c r="AF597" s="1530"/>
      <c r="AG597" s="1532"/>
    </row>
    <row r="598" spans="1:33" ht="16.5" customHeight="1" x14ac:dyDescent="0.2">
      <c r="A598" s="1530"/>
      <c r="B598" s="1535"/>
      <c r="C598" s="1535"/>
      <c r="D598" s="1535"/>
      <c r="E598" s="1535"/>
      <c r="F598" s="1535"/>
      <c r="G598" s="1535"/>
      <c r="H598" s="1535"/>
      <c r="I598" s="1536"/>
      <c r="J598" s="1536"/>
      <c r="K598" s="1536"/>
      <c r="L598" s="1536"/>
      <c r="M598" s="1537"/>
      <c r="N598" s="1538"/>
      <c r="O598" s="1539"/>
      <c r="P598" s="1540"/>
      <c r="Q598" s="1540"/>
      <c r="R598" s="1540"/>
      <c r="S598" s="1540"/>
      <c r="T598" s="1537"/>
      <c r="U598" s="1541"/>
      <c r="V598" s="1587"/>
      <c r="W598" s="1535"/>
      <c r="X598" s="1565"/>
      <c r="Y598" s="1565"/>
      <c r="Z598" s="1530"/>
      <c r="AA598" s="1534"/>
      <c r="AB598" s="1534"/>
      <c r="AC598" s="1540"/>
      <c r="AD598" s="1530"/>
      <c r="AE598" s="1530"/>
      <c r="AF598" s="1530"/>
      <c r="AG598" s="1532"/>
    </row>
    <row r="599" spans="1:33" ht="16.5" customHeight="1" x14ac:dyDescent="0.2">
      <c r="A599" s="1530"/>
      <c r="B599" s="1535"/>
      <c r="C599" s="1535"/>
      <c r="D599" s="1535"/>
      <c r="E599" s="1535"/>
      <c r="F599" s="1535"/>
      <c r="G599" s="1535"/>
      <c r="H599" s="1535"/>
      <c r="I599" s="1536"/>
      <c r="J599" s="1536"/>
      <c r="K599" s="1536"/>
      <c r="L599" s="1536"/>
      <c r="M599" s="1537"/>
      <c r="N599" s="1538"/>
      <c r="O599" s="1539"/>
      <c r="P599" s="1540"/>
      <c r="Q599" s="1540"/>
      <c r="R599" s="1540"/>
      <c r="S599" s="1540"/>
      <c r="T599" s="1537"/>
      <c r="U599" s="1541"/>
      <c r="V599" s="1587"/>
      <c r="W599" s="1535"/>
      <c r="X599" s="1565"/>
      <c r="Y599" s="1565"/>
      <c r="Z599" s="1530"/>
      <c r="AA599" s="1534"/>
      <c r="AB599" s="1534"/>
      <c r="AC599" s="1540"/>
      <c r="AD599" s="1530"/>
      <c r="AE599" s="1530"/>
      <c r="AF599" s="1530"/>
      <c r="AG599" s="1532"/>
    </row>
    <row r="600" spans="1:33" ht="16.5" customHeight="1" x14ac:dyDescent="0.2">
      <c r="A600" s="1530"/>
      <c r="B600" s="1535"/>
      <c r="C600" s="1535"/>
      <c r="D600" s="1535"/>
      <c r="E600" s="1535"/>
      <c r="F600" s="1535"/>
      <c r="G600" s="1535"/>
      <c r="H600" s="1535"/>
      <c r="I600" s="1536"/>
      <c r="J600" s="1536"/>
      <c r="K600" s="1536"/>
      <c r="L600" s="1536"/>
      <c r="M600" s="1537"/>
      <c r="N600" s="1538"/>
      <c r="O600" s="1539"/>
      <c r="P600" s="1540"/>
      <c r="Q600" s="1540"/>
      <c r="R600" s="1540"/>
      <c r="S600" s="1540"/>
      <c r="T600" s="1537"/>
      <c r="U600" s="1541"/>
      <c r="V600" s="1587"/>
      <c r="W600" s="1535"/>
      <c r="X600" s="1565"/>
      <c r="Y600" s="1565"/>
      <c r="Z600" s="1530"/>
      <c r="AA600" s="1534"/>
      <c r="AB600" s="1534"/>
      <c r="AC600" s="1540"/>
      <c r="AD600" s="1530"/>
      <c r="AE600" s="1530"/>
      <c r="AF600" s="1530"/>
      <c r="AG600" s="1532"/>
    </row>
    <row r="601" spans="1:33" ht="16.5" customHeight="1" x14ac:dyDescent="0.2">
      <c r="A601" s="1530"/>
      <c r="B601" s="1535"/>
      <c r="C601" s="1535"/>
      <c r="D601" s="1535"/>
      <c r="E601" s="1535"/>
      <c r="F601" s="1535"/>
      <c r="G601" s="1535"/>
      <c r="H601" s="1535"/>
      <c r="I601" s="1536"/>
      <c r="J601" s="1536"/>
      <c r="K601" s="1536"/>
      <c r="L601" s="1536"/>
      <c r="M601" s="1537"/>
      <c r="N601" s="1538"/>
      <c r="O601" s="1539"/>
      <c r="P601" s="1540"/>
      <c r="Q601" s="1540"/>
      <c r="R601" s="1540"/>
      <c r="S601" s="1540"/>
      <c r="T601" s="1537"/>
      <c r="U601" s="1541"/>
      <c r="V601" s="1587"/>
      <c r="W601" s="1535"/>
      <c r="X601" s="1565"/>
      <c r="Y601" s="1565"/>
      <c r="Z601" s="1530"/>
      <c r="AA601" s="1534"/>
      <c r="AB601" s="1534"/>
      <c r="AC601" s="1540"/>
      <c r="AD601" s="1530"/>
      <c r="AE601" s="1530"/>
      <c r="AF601" s="1530"/>
      <c r="AG601" s="1532"/>
    </row>
    <row r="602" spans="1:33" ht="16.5" customHeight="1" x14ac:dyDescent="0.2">
      <c r="A602" s="1530"/>
      <c r="B602" s="1535"/>
      <c r="C602" s="1535"/>
      <c r="D602" s="1535"/>
      <c r="E602" s="1535"/>
      <c r="F602" s="1535"/>
      <c r="G602" s="1535"/>
      <c r="H602" s="1535"/>
      <c r="I602" s="1536"/>
      <c r="J602" s="1536"/>
      <c r="K602" s="1536"/>
      <c r="L602" s="1536"/>
      <c r="M602" s="1537"/>
      <c r="N602" s="1538"/>
      <c r="O602" s="1539"/>
      <c r="P602" s="1540"/>
      <c r="Q602" s="1540"/>
      <c r="R602" s="1540"/>
      <c r="S602" s="1540"/>
      <c r="T602" s="1537"/>
      <c r="U602" s="1541"/>
      <c r="V602" s="1587"/>
      <c r="W602" s="1535"/>
      <c r="X602" s="1565"/>
      <c r="Y602" s="1565"/>
      <c r="Z602" s="1530"/>
      <c r="AA602" s="1534"/>
      <c r="AB602" s="1534"/>
      <c r="AC602" s="1540"/>
      <c r="AD602" s="1530"/>
      <c r="AE602" s="1530"/>
      <c r="AF602" s="1530"/>
      <c r="AG602" s="1532"/>
    </row>
    <row r="603" spans="1:33" ht="16.5" customHeight="1" x14ac:dyDescent="0.2">
      <c r="A603" s="1530"/>
      <c r="B603" s="1535"/>
      <c r="C603" s="1535"/>
      <c r="D603" s="1535"/>
      <c r="E603" s="1535"/>
      <c r="F603" s="1535"/>
      <c r="G603" s="1535"/>
      <c r="H603" s="1535"/>
      <c r="I603" s="1536"/>
      <c r="J603" s="1536"/>
      <c r="K603" s="1536"/>
      <c r="L603" s="1536"/>
      <c r="M603" s="1537"/>
      <c r="N603" s="1538"/>
      <c r="O603" s="1539"/>
      <c r="P603" s="1540"/>
      <c r="Q603" s="1540"/>
      <c r="R603" s="1540"/>
      <c r="S603" s="1540"/>
      <c r="T603" s="1537"/>
      <c r="U603" s="1541"/>
      <c r="V603" s="1587"/>
      <c r="W603" s="1535"/>
      <c r="X603" s="1565"/>
      <c r="Y603" s="1565"/>
      <c r="Z603" s="1530"/>
      <c r="AA603" s="1534"/>
      <c r="AB603" s="1534"/>
      <c r="AC603" s="1540"/>
      <c r="AD603" s="1530"/>
      <c r="AE603" s="1530"/>
      <c r="AF603" s="1530"/>
      <c r="AG603" s="1532"/>
    </row>
    <row r="604" spans="1:33" ht="16.5" customHeight="1" x14ac:dyDescent="0.2">
      <c r="A604" s="1530"/>
      <c r="B604" s="1535"/>
      <c r="C604" s="1535"/>
      <c r="D604" s="1535"/>
      <c r="E604" s="1535"/>
      <c r="F604" s="1535"/>
      <c r="G604" s="1535"/>
      <c r="H604" s="1535"/>
      <c r="I604" s="1536"/>
      <c r="J604" s="1536"/>
      <c r="K604" s="1536"/>
      <c r="L604" s="1536"/>
      <c r="M604" s="1537"/>
      <c r="N604" s="1538"/>
      <c r="O604" s="1539"/>
      <c r="P604" s="1540"/>
      <c r="Q604" s="1540"/>
      <c r="R604" s="1540"/>
      <c r="S604" s="1540"/>
      <c r="T604" s="1537"/>
      <c r="U604" s="1541"/>
      <c r="V604" s="1587"/>
      <c r="W604" s="1535"/>
      <c r="X604" s="1565"/>
      <c r="Y604" s="1565"/>
      <c r="Z604" s="1530"/>
      <c r="AA604" s="1534"/>
      <c r="AB604" s="1534"/>
      <c r="AC604" s="1540"/>
      <c r="AD604" s="1530"/>
      <c r="AE604" s="1530"/>
      <c r="AF604" s="1530"/>
      <c r="AG604" s="1532"/>
    </row>
    <row r="605" spans="1:33" ht="16.5" customHeight="1" x14ac:dyDescent="0.2">
      <c r="A605" s="1530"/>
      <c r="B605" s="1535"/>
      <c r="C605" s="1535"/>
      <c r="D605" s="1535"/>
      <c r="E605" s="1535"/>
      <c r="F605" s="1535"/>
      <c r="G605" s="1535"/>
      <c r="H605" s="1535"/>
      <c r="I605" s="1536"/>
      <c r="J605" s="1536"/>
      <c r="K605" s="1536"/>
      <c r="L605" s="1536"/>
      <c r="M605" s="1537"/>
      <c r="N605" s="1538"/>
      <c r="O605" s="1539"/>
      <c r="P605" s="1540"/>
      <c r="Q605" s="1540"/>
      <c r="R605" s="1540"/>
      <c r="S605" s="1540"/>
      <c r="T605" s="1537"/>
      <c r="U605" s="1541"/>
      <c r="V605" s="1587"/>
      <c r="W605" s="1535"/>
      <c r="X605" s="1565"/>
      <c r="Y605" s="1565"/>
      <c r="Z605" s="1530"/>
      <c r="AA605" s="1534"/>
      <c r="AB605" s="1534"/>
      <c r="AC605" s="1540"/>
      <c r="AD605" s="1530"/>
      <c r="AE605" s="1530"/>
      <c r="AF605" s="1530"/>
      <c r="AG605" s="1532"/>
    </row>
    <row r="606" spans="1:33" ht="16.5" customHeight="1" x14ac:dyDescent="0.2">
      <c r="A606" s="1530"/>
      <c r="B606" s="1535"/>
      <c r="C606" s="1535"/>
      <c r="D606" s="1535"/>
      <c r="E606" s="1535"/>
      <c r="F606" s="1535"/>
      <c r="G606" s="1535"/>
      <c r="H606" s="1535"/>
      <c r="I606" s="1536"/>
      <c r="J606" s="1536"/>
      <c r="K606" s="1536"/>
      <c r="L606" s="1536"/>
      <c r="M606" s="1537"/>
      <c r="N606" s="1538"/>
      <c r="O606" s="1539"/>
      <c r="P606" s="1540"/>
      <c r="Q606" s="1540"/>
      <c r="R606" s="1540"/>
      <c r="S606" s="1540"/>
      <c r="T606" s="1537"/>
      <c r="U606" s="1541"/>
      <c r="V606" s="1587"/>
      <c r="W606" s="1535"/>
      <c r="X606" s="1565"/>
      <c r="Y606" s="1565"/>
      <c r="Z606" s="1530"/>
      <c r="AA606" s="1534"/>
      <c r="AB606" s="1534"/>
      <c r="AC606" s="1540"/>
      <c r="AD606" s="1530"/>
      <c r="AE606" s="1530"/>
      <c r="AF606" s="1530"/>
      <c r="AG606" s="1532"/>
    </row>
    <row r="607" spans="1:33" ht="16.5" customHeight="1" x14ac:dyDescent="0.2">
      <c r="A607" s="1530"/>
      <c r="B607" s="1535"/>
      <c r="C607" s="1535"/>
      <c r="D607" s="1535"/>
      <c r="E607" s="1535"/>
      <c r="F607" s="1535"/>
      <c r="G607" s="1535"/>
      <c r="H607" s="1535"/>
      <c r="I607" s="1536"/>
      <c r="J607" s="1536"/>
      <c r="K607" s="1536"/>
      <c r="L607" s="1536"/>
      <c r="M607" s="1537"/>
      <c r="N607" s="1538"/>
      <c r="O607" s="1539"/>
      <c r="P607" s="1540"/>
      <c r="Q607" s="1540"/>
      <c r="R607" s="1540"/>
      <c r="S607" s="1540"/>
      <c r="T607" s="1537"/>
      <c r="U607" s="1541"/>
      <c r="V607" s="1587"/>
      <c r="W607" s="1535"/>
      <c r="X607" s="1565"/>
      <c r="Y607" s="1565"/>
      <c r="Z607" s="1530"/>
      <c r="AA607" s="1534"/>
      <c r="AB607" s="1534"/>
      <c r="AC607" s="1540"/>
      <c r="AD607" s="1530"/>
      <c r="AE607" s="1530"/>
      <c r="AF607" s="1530"/>
      <c r="AG607" s="1532"/>
    </row>
    <row r="608" spans="1:33" ht="16.5" customHeight="1" x14ac:dyDescent="0.2">
      <c r="A608" s="1530"/>
      <c r="B608" s="1535"/>
      <c r="C608" s="1535"/>
      <c r="D608" s="1535"/>
      <c r="E608" s="1535"/>
      <c r="F608" s="1535"/>
      <c r="G608" s="1535"/>
      <c r="H608" s="1535"/>
      <c r="I608" s="1536"/>
      <c r="J608" s="1536"/>
      <c r="K608" s="1536"/>
      <c r="L608" s="1536"/>
      <c r="M608" s="1537"/>
      <c r="N608" s="1538"/>
      <c r="O608" s="1539"/>
      <c r="P608" s="1540"/>
      <c r="Q608" s="1540"/>
      <c r="R608" s="1540"/>
      <c r="S608" s="1540"/>
      <c r="T608" s="1537"/>
      <c r="U608" s="1541"/>
      <c r="V608" s="1587"/>
      <c r="W608" s="1535"/>
      <c r="X608" s="1565"/>
      <c r="Y608" s="1565"/>
      <c r="Z608" s="1530"/>
      <c r="AA608" s="1534"/>
      <c r="AB608" s="1534"/>
      <c r="AC608" s="1540"/>
      <c r="AD608" s="1530"/>
      <c r="AE608" s="1530"/>
      <c r="AF608" s="1530"/>
      <c r="AG608" s="1532"/>
    </row>
    <row r="609" spans="1:33" ht="16.5" customHeight="1" x14ac:dyDescent="0.2">
      <c r="A609" s="1530"/>
      <c r="B609" s="1535"/>
      <c r="C609" s="1535"/>
      <c r="D609" s="1535"/>
      <c r="E609" s="1535"/>
      <c r="F609" s="1535"/>
      <c r="G609" s="1535"/>
      <c r="H609" s="1535"/>
      <c r="I609" s="1536"/>
      <c r="J609" s="1536"/>
      <c r="K609" s="1536"/>
      <c r="L609" s="1536"/>
      <c r="M609" s="1537"/>
      <c r="N609" s="1538"/>
      <c r="O609" s="1539"/>
      <c r="P609" s="1540"/>
      <c r="Q609" s="1540"/>
      <c r="R609" s="1540"/>
      <c r="S609" s="1540"/>
      <c r="T609" s="1537"/>
      <c r="U609" s="1541"/>
      <c r="V609" s="1587"/>
      <c r="W609" s="1535"/>
      <c r="X609" s="1565"/>
      <c r="Y609" s="1565"/>
      <c r="Z609" s="1530"/>
      <c r="AA609" s="1534"/>
      <c r="AB609" s="1534"/>
      <c r="AC609" s="1540"/>
      <c r="AD609" s="1530"/>
      <c r="AE609" s="1530"/>
      <c r="AF609" s="1530"/>
      <c r="AG609" s="1532"/>
    </row>
    <row r="610" spans="1:33" ht="16.5" customHeight="1" x14ac:dyDescent="0.2">
      <c r="A610" s="1530"/>
      <c r="B610" s="1535"/>
      <c r="C610" s="1535"/>
      <c r="D610" s="1535"/>
      <c r="E610" s="1535"/>
      <c r="F610" s="1535"/>
      <c r="G610" s="1535"/>
      <c r="H610" s="1535"/>
      <c r="I610" s="1536"/>
      <c r="J610" s="1536"/>
      <c r="K610" s="1536"/>
      <c r="L610" s="1536"/>
      <c r="M610" s="1537"/>
      <c r="N610" s="1538"/>
      <c r="O610" s="1539"/>
      <c r="P610" s="1540"/>
      <c r="Q610" s="1540"/>
      <c r="R610" s="1540"/>
      <c r="S610" s="1540"/>
      <c r="T610" s="1537"/>
      <c r="U610" s="1541"/>
      <c r="V610" s="1587"/>
      <c r="W610" s="1535"/>
      <c r="X610" s="1565"/>
      <c r="Y610" s="1565"/>
      <c r="Z610" s="1530"/>
      <c r="AA610" s="1534"/>
      <c r="AB610" s="1534"/>
      <c r="AC610" s="1540"/>
      <c r="AD610" s="1530"/>
      <c r="AE610" s="1530"/>
      <c r="AF610" s="1530"/>
      <c r="AG610" s="1532"/>
    </row>
    <row r="611" spans="1:33" ht="16.5" customHeight="1" x14ac:dyDescent="0.2">
      <c r="A611" s="1530"/>
      <c r="B611" s="1535"/>
      <c r="C611" s="1535"/>
      <c r="D611" s="1535"/>
      <c r="E611" s="1535"/>
      <c r="F611" s="1535"/>
      <c r="G611" s="1535"/>
      <c r="H611" s="1535"/>
      <c r="I611" s="1536"/>
      <c r="J611" s="1536"/>
      <c r="K611" s="1536"/>
      <c r="L611" s="1536"/>
      <c r="M611" s="1537"/>
      <c r="N611" s="1538"/>
      <c r="O611" s="1539"/>
      <c r="P611" s="1540"/>
      <c r="Q611" s="1540"/>
      <c r="R611" s="1540"/>
      <c r="S611" s="1540"/>
      <c r="T611" s="1537"/>
      <c r="U611" s="1541"/>
      <c r="V611" s="1587"/>
      <c r="W611" s="1535"/>
      <c r="X611" s="1565"/>
      <c r="Y611" s="1565"/>
      <c r="Z611" s="1530"/>
      <c r="AA611" s="1534"/>
      <c r="AB611" s="1534"/>
      <c r="AC611" s="1540"/>
      <c r="AD611" s="1530"/>
      <c r="AE611" s="1530"/>
      <c r="AF611" s="1530"/>
      <c r="AG611" s="1532"/>
    </row>
    <row r="612" spans="1:33" ht="16.5" customHeight="1" x14ac:dyDescent="0.2">
      <c r="A612" s="1530"/>
      <c r="B612" s="1535"/>
      <c r="C612" s="1535"/>
      <c r="D612" s="1535"/>
      <c r="E612" s="1535"/>
      <c r="F612" s="1535"/>
      <c r="G612" s="1535"/>
      <c r="H612" s="1535"/>
      <c r="I612" s="1536"/>
      <c r="J612" s="1536"/>
      <c r="K612" s="1536"/>
      <c r="L612" s="1536"/>
      <c r="M612" s="1537"/>
      <c r="N612" s="1538"/>
      <c r="O612" s="1539"/>
      <c r="P612" s="1540"/>
      <c r="Q612" s="1540"/>
      <c r="R612" s="1540"/>
      <c r="S612" s="1540"/>
      <c r="T612" s="1537"/>
      <c r="U612" s="1541"/>
      <c r="V612" s="1587"/>
      <c r="W612" s="1535"/>
      <c r="X612" s="1565"/>
      <c r="Y612" s="1565"/>
      <c r="Z612" s="1530"/>
      <c r="AA612" s="1534"/>
      <c r="AB612" s="1534"/>
      <c r="AC612" s="1540"/>
      <c r="AD612" s="1530"/>
      <c r="AE612" s="1530"/>
      <c r="AF612" s="1530"/>
      <c r="AG612" s="1532"/>
    </row>
    <row r="613" spans="1:33" ht="16.5" customHeight="1" x14ac:dyDescent="0.2">
      <c r="A613" s="1530"/>
      <c r="B613" s="1535"/>
      <c r="C613" s="1535"/>
      <c r="D613" s="1535"/>
      <c r="E613" s="1535"/>
      <c r="F613" s="1535"/>
      <c r="G613" s="1535"/>
      <c r="H613" s="1535"/>
      <c r="I613" s="1536"/>
      <c r="J613" s="1536"/>
      <c r="K613" s="1536"/>
      <c r="L613" s="1536"/>
      <c r="M613" s="1537"/>
      <c r="N613" s="1538"/>
      <c r="O613" s="1539"/>
      <c r="P613" s="1540"/>
      <c r="Q613" s="1540"/>
      <c r="R613" s="1540"/>
      <c r="S613" s="1540"/>
      <c r="T613" s="1537"/>
      <c r="U613" s="1541"/>
      <c r="V613" s="1587"/>
      <c r="W613" s="1535"/>
      <c r="X613" s="1565"/>
      <c r="Y613" s="1565"/>
      <c r="Z613" s="1530"/>
      <c r="AA613" s="1534"/>
      <c r="AB613" s="1534"/>
      <c r="AC613" s="1540"/>
      <c r="AD613" s="1530"/>
      <c r="AE613" s="1530"/>
      <c r="AF613" s="1530"/>
      <c r="AG613" s="1532"/>
    </row>
    <row r="614" spans="1:33" ht="16.5" customHeight="1" x14ac:dyDescent="0.2">
      <c r="A614" s="1530"/>
      <c r="B614" s="1535"/>
      <c r="C614" s="1535"/>
      <c r="D614" s="1535"/>
      <c r="E614" s="1535"/>
      <c r="F614" s="1535"/>
      <c r="G614" s="1535"/>
      <c r="H614" s="1535"/>
      <c r="I614" s="1536"/>
      <c r="J614" s="1536"/>
      <c r="K614" s="1536"/>
      <c r="L614" s="1536"/>
      <c r="M614" s="1537"/>
      <c r="N614" s="1538"/>
      <c r="O614" s="1539"/>
      <c r="P614" s="1540"/>
      <c r="Q614" s="1540"/>
      <c r="R614" s="1540"/>
      <c r="S614" s="1540"/>
      <c r="T614" s="1537"/>
      <c r="U614" s="1541"/>
      <c r="V614" s="1587"/>
      <c r="W614" s="1535"/>
      <c r="X614" s="1565"/>
      <c r="Y614" s="1565"/>
      <c r="Z614" s="1530"/>
      <c r="AA614" s="1534"/>
      <c r="AB614" s="1534"/>
      <c r="AC614" s="1540"/>
      <c r="AD614" s="1530"/>
      <c r="AE614" s="1530"/>
      <c r="AF614" s="1530"/>
      <c r="AG614" s="1532"/>
    </row>
    <row r="615" spans="1:33" ht="16.5" customHeight="1" x14ac:dyDescent="0.2">
      <c r="A615" s="1530"/>
      <c r="B615" s="1535"/>
      <c r="C615" s="1535"/>
      <c r="D615" s="1535"/>
      <c r="E615" s="1535"/>
      <c r="F615" s="1535"/>
      <c r="G615" s="1535"/>
      <c r="H615" s="1535"/>
      <c r="I615" s="1536"/>
      <c r="J615" s="1536"/>
      <c r="K615" s="1536"/>
      <c r="L615" s="1536"/>
      <c r="M615" s="1537"/>
      <c r="N615" s="1538"/>
      <c r="O615" s="1539"/>
      <c r="P615" s="1540"/>
      <c r="Q615" s="1540"/>
      <c r="R615" s="1540"/>
      <c r="S615" s="1540"/>
      <c r="T615" s="1537"/>
      <c r="U615" s="1541"/>
      <c r="V615" s="1587"/>
      <c r="W615" s="1535"/>
      <c r="X615" s="1565"/>
      <c r="Y615" s="1565"/>
      <c r="Z615" s="1530"/>
      <c r="AA615" s="1534"/>
      <c r="AB615" s="1534"/>
      <c r="AC615" s="1540"/>
      <c r="AD615" s="1530"/>
      <c r="AE615" s="1530"/>
      <c r="AF615" s="1530"/>
      <c r="AG615" s="1532"/>
    </row>
    <row r="616" spans="1:33" ht="16.5" customHeight="1" x14ac:dyDescent="0.2">
      <c r="A616" s="1530"/>
      <c r="B616" s="1535"/>
      <c r="C616" s="1535"/>
      <c r="D616" s="1535"/>
      <c r="E616" s="1535"/>
      <c r="F616" s="1535"/>
      <c r="G616" s="1535"/>
      <c r="H616" s="1535"/>
      <c r="I616" s="1536"/>
      <c r="J616" s="1536"/>
      <c r="K616" s="1536"/>
      <c r="L616" s="1536"/>
      <c r="M616" s="1537"/>
      <c r="N616" s="1538"/>
      <c r="O616" s="1539"/>
      <c r="P616" s="1540"/>
      <c r="Q616" s="1540"/>
      <c r="R616" s="1540"/>
      <c r="S616" s="1540"/>
      <c r="T616" s="1537"/>
      <c r="U616" s="1541"/>
      <c r="V616" s="1587"/>
      <c r="W616" s="1535"/>
      <c r="X616" s="1565"/>
      <c r="Y616" s="1565"/>
      <c r="Z616" s="1530"/>
      <c r="AA616" s="1534"/>
      <c r="AB616" s="1534"/>
      <c r="AC616" s="1540"/>
      <c r="AD616" s="1530"/>
      <c r="AE616" s="1530"/>
      <c r="AF616" s="1530"/>
      <c r="AG616" s="1532"/>
    </row>
    <row r="617" spans="1:33" ht="16.5" customHeight="1" x14ac:dyDescent="0.2">
      <c r="A617" s="1530"/>
      <c r="B617" s="1535"/>
      <c r="C617" s="1535"/>
      <c r="D617" s="1535"/>
      <c r="E617" s="1535"/>
      <c r="F617" s="1535"/>
      <c r="G617" s="1535"/>
      <c r="H617" s="1535"/>
      <c r="I617" s="1536"/>
      <c r="J617" s="1536"/>
      <c r="K617" s="1536"/>
      <c r="L617" s="1536"/>
      <c r="M617" s="1537"/>
      <c r="N617" s="1538"/>
      <c r="O617" s="1539"/>
      <c r="P617" s="1540"/>
      <c r="Q617" s="1540"/>
      <c r="R617" s="1540"/>
      <c r="S617" s="1540"/>
      <c r="T617" s="1537"/>
      <c r="U617" s="1541"/>
      <c r="V617" s="1587"/>
      <c r="W617" s="1535"/>
      <c r="X617" s="1565"/>
      <c r="Y617" s="1565"/>
      <c r="Z617" s="1530"/>
      <c r="AA617" s="1534"/>
      <c r="AB617" s="1534"/>
      <c r="AC617" s="1540"/>
      <c r="AD617" s="1530"/>
      <c r="AE617" s="1530"/>
      <c r="AF617" s="1530"/>
      <c r="AG617" s="1532"/>
    </row>
    <row r="618" spans="1:33" ht="16.5" customHeight="1" x14ac:dyDescent="0.2">
      <c r="A618" s="1530"/>
      <c r="B618" s="1535"/>
      <c r="C618" s="1535"/>
      <c r="D618" s="1535"/>
      <c r="E618" s="1535"/>
      <c r="F618" s="1535"/>
      <c r="G618" s="1535"/>
      <c r="H618" s="1535"/>
      <c r="I618" s="1536"/>
      <c r="J618" s="1536"/>
      <c r="K618" s="1536"/>
      <c r="L618" s="1536"/>
      <c r="M618" s="1537"/>
      <c r="N618" s="1538"/>
      <c r="O618" s="1539"/>
      <c r="P618" s="1540"/>
      <c r="Q618" s="1540"/>
      <c r="R618" s="1540"/>
      <c r="S618" s="1540"/>
      <c r="T618" s="1537"/>
      <c r="U618" s="1541"/>
      <c r="V618" s="1587"/>
      <c r="W618" s="1535"/>
      <c r="X618" s="1565"/>
      <c r="Y618" s="1565"/>
      <c r="Z618" s="1530"/>
      <c r="AA618" s="1534"/>
      <c r="AB618" s="1534"/>
      <c r="AC618" s="1540"/>
      <c r="AD618" s="1530"/>
      <c r="AE618" s="1530"/>
      <c r="AF618" s="1530"/>
      <c r="AG618" s="1532"/>
    </row>
    <row r="619" spans="1:33" ht="16.5" customHeight="1" x14ac:dyDescent="0.2">
      <c r="A619" s="1530"/>
      <c r="B619" s="1535"/>
      <c r="C619" s="1535"/>
      <c r="D619" s="1535"/>
      <c r="E619" s="1535"/>
      <c r="F619" s="1535"/>
      <c r="G619" s="1535"/>
      <c r="H619" s="1535"/>
      <c r="I619" s="1536"/>
      <c r="J619" s="1536"/>
      <c r="K619" s="1536"/>
      <c r="L619" s="1536"/>
      <c r="M619" s="1537"/>
      <c r="N619" s="1538"/>
      <c r="O619" s="1539"/>
      <c r="P619" s="1540"/>
      <c r="Q619" s="1540"/>
      <c r="R619" s="1540"/>
      <c r="S619" s="1540"/>
      <c r="T619" s="1537"/>
      <c r="U619" s="1541"/>
      <c r="V619" s="1587"/>
      <c r="W619" s="1535"/>
      <c r="X619" s="1565"/>
      <c r="Y619" s="1565"/>
      <c r="Z619" s="1530"/>
      <c r="AA619" s="1534"/>
      <c r="AB619" s="1534"/>
      <c r="AC619" s="1540"/>
      <c r="AD619" s="1530"/>
      <c r="AE619" s="1530"/>
      <c r="AF619" s="1530"/>
      <c r="AG619" s="1532"/>
    </row>
    <row r="620" spans="1:33" ht="16.5" customHeight="1" x14ac:dyDescent="0.2">
      <c r="A620" s="1530"/>
      <c r="B620" s="1535"/>
      <c r="C620" s="1535"/>
      <c r="D620" s="1535"/>
      <c r="E620" s="1535"/>
      <c r="F620" s="1535"/>
      <c r="G620" s="1535"/>
      <c r="H620" s="1535"/>
      <c r="I620" s="1536"/>
      <c r="J620" s="1536"/>
      <c r="K620" s="1536"/>
      <c r="L620" s="1536"/>
      <c r="M620" s="1537"/>
      <c r="N620" s="1538"/>
      <c r="O620" s="1539"/>
      <c r="P620" s="1540"/>
      <c r="Q620" s="1540"/>
      <c r="R620" s="1540"/>
      <c r="S620" s="1540"/>
      <c r="T620" s="1537"/>
      <c r="U620" s="1541"/>
      <c r="V620" s="1587"/>
      <c r="W620" s="1535"/>
      <c r="X620" s="1565"/>
      <c r="Y620" s="1565"/>
      <c r="Z620" s="1530"/>
      <c r="AA620" s="1534"/>
      <c r="AB620" s="1534"/>
      <c r="AC620" s="1540"/>
      <c r="AD620" s="1530"/>
      <c r="AE620" s="1530"/>
      <c r="AF620" s="1530"/>
      <c r="AG620" s="1532"/>
    </row>
    <row r="621" spans="1:33" ht="16.5" customHeight="1" x14ac:dyDescent="0.2">
      <c r="A621" s="1530"/>
      <c r="B621" s="1535"/>
      <c r="C621" s="1535"/>
      <c r="D621" s="1535"/>
      <c r="E621" s="1535"/>
      <c r="F621" s="1535"/>
      <c r="G621" s="1535"/>
      <c r="H621" s="1535"/>
      <c r="I621" s="1536"/>
      <c r="J621" s="1536"/>
      <c r="K621" s="1536"/>
      <c r="L621" s="1536"/>
      <c r="M621" s="1537"/>
      <c r="N621" s="1538"/>
      <c r="O621" s="1539"/>
      <c r="P621" s="1540"/>
      <c r="Q621" s="1540"/>
      <c r="R621" s="1540"/>
      <c r="S621" s="1540"/>
      <c r="T621" s="1537"/>
      <c r="U621" s="1541"/>
      <c r="V621" s="1587"/>
      <c r="W621" s="1535"/>
      <c r="X621" s="1565"/>
      <c r="Y621" s="1565"/>
      <c r="Z621" s="1530"/>
      <c r="AA621" s="1534"/>
      <c r="AB621" s="1534"/>
      <c r="AC621" s="1540"/>
      <c r="AD621" s="1530"/>
      <c r="AE621" s="1530"/>
      <c r="AF621" s="1530"/>
      <c r="AG621" s="1532"/>
    </row>
    <row r="622" spans="1:33" ht="16.5" customHeight="1" x14ac:dyDescent="0.2">
      <c r="A622" s="1530"/>
      <c r="B622" s="1535"/>
      <c r="C622" s="1535"/>
      <c r="D622" s="1535"/>
      <c r="E622" s="1535"/>
      <c r="F622" s="1535"/>
      <c r="G622" s="1535"/>
      <c r="H622" s="1535"/>
      <c r="I622" s="1536"/>
      <c r="J622" s="1536"/>
      <c r="K622" s="1536"/>
      <c r="L622" s="1536"/>
      <c r="M622" s="1537"/>
      <c r="N622" s="1538"/>
      <c r="O622" s="1539"/>
      <c r="P622" s="1540"/>
      <c r="Q622" s="1540"/>
      <c r="R622" s="1540"/>
      <c r="S622" s="1540"/>
      <c r="T622" s="1537"/>
      <c r="U622" s="1541"/>
      <c r="V622" s="1587"/>
      <c r="W622" s="1535"/>
      <c r="X622" s="1565"/>
      <c r="Y622" s="1565"/>
      <c r="Z622" s="1530"/>
      <c r="AA622" s="1534"/>
      <c r="AB622" s="1534"/>
      <c r="AC622" s="1540"/>
      <c r="AD622" s="1530"/>
      <c r="AE622" s="1530"/>
      <c r="AF622" s="1530"/>
      <c r="AG622" s="1532"/>
    </row>
    <row r="623" spans="1:33" ht="16.5" customHeight="1" x14ac:dyDescent="0.2">
      <c r="A623" s="1530"/>
      <c r="B623" s="1535"/>
      <c r="C623" s="1535"/>
      <c r="D623" s="1535"/>
      <c r="E623" s="1535"/>
      <c r="F623" s="1535"/>
      <c r="G623" s="1535"/>
      <c r="H623" s="1535"/>
      <c r="I623" s="1536"/>
      <c r="J623" s="1536"/>
      <c r="K623" s="1536"/>
      <c r="L623" s="1536"/>
      <c r="M623" s="1537"/>
      <c r="N623" s="1538"/>
      <c r="O623" s="1539"/>
      <c r="P623" s="1540"/>
      <c r="Q623" s="1540"/>
      <c r="R623" s="1540"/>
      <c r="S623" s="1540"/>
      <c r="T623" s="1537"/>
      <c r="U623" s="1541"/>
      <c r="V623" s="1587"/>
      <c r="W623" s="1535"/>
      <c r="X623" s="1565"/>
      <c r="Y623" s="1565"/>
      <c r="Z623" s="1530"/>
      <c r="AA623" s="1534"/>
      <c r="AB623" s="1534"/>
      <c r="AC623" s="1540"/>
      <c r="AD623" s="1530"/>
      <c r="AE623" s="1530"/>
      <c r="AF623" s="1530"/>
      <c r="AG623" s="1532"/>
    </row>
    <row r="624" spans="1:33" ht="16.5" customHeight="1" x14ac:dyDescent="0.2">
      <c r="A624" s="1530"/>
      <c r="B624" s="1535"/>
      <c r="C624" s="1535"/>
      <c r="D624" s="1535"/>
      <c r="E624" s="1535"/>
      <c r="F624" s="1535"/>
      <c r="G624" s="1535"/>
      <c r="H624" s="1535"/>
      <c r="I624" s="1536"/>
      <c r="J624" s="1536"/>
      <c r="K624" s="1536"/>
      <c r="L624" s="1536"/>
      <c r="M624" s="1537"/>
      <c r="N624" s="1538"/>
      <c r="O624" s="1539"/>
      <c r="P624" s="1540"/>
      <c r="Q624" s="1540"/>
      <c r="R624" s="1540"/>
      <c r="S624" s="1540"/>
      <c r="T624" s="1537"/>
      <c r="U624" s="1541"/>
      <c r="V624" s="1587"/>
      <c r="W624" s="1535"/>
      <c r="X624" s="1565"/>
      <c r="Y624" s="1565"/>
      <c r="Z624" s="1530"/>
      <c r="AA624" s="1534"/>
      <c r="AB624" s="1534"/>
      <c r="AC624" s="1540"/>
      <c r="AD624" s="1530"/>
      <c r="AE624" s="1530"/>
      <c r="AF624" s="1530"/>
      <c r="AG624" s="1532"/>
    </row>
    <row r="625" spans="1:33" ht="16.5" customHeight="1" x14ac:dyDescent="0.2">
      <c r="A625" s="1530"/>
      <c r="B625" s="1535"/>
      <c r="C625" s="1535"/>
      <c r="D625" s="1535"/>
      <c r="E625" s="1535"/>
      <c r="F625" s="1535"/>
      <c r="G625" s="1535"/>
      <c r="H625" s="1535"/>
      <c r="I625" s="1536"/>
      <c r="J625" s="1536"/>
      <c r="K625" s="1536"/>
      <c r="L625" s="1536"/>
      <c r="M625" s="1537"/>
      <c r="N625" s="1538"/>
      <c r="O625" s="1539"/>
      <c r="P625" s="1540"/>
      <c r="Q625" s="1540"/>
      <c r="R625" s="1540"/>
      <c r="S625" s="1540"/>
      <c r="T625" s="1537"/>
      <c r="U625" s="1541"/>
      <c r="V625" s="1587"/>
      <c r="W625" s="1535"/>
      <c r="X625" s="1565"/>
      <c r="Y625" s="1565"/>
      <c r="Z625" s="1530"/>
      <c r="AA625" s="1534"/>
      <c r="AB625" s="1534"/>
      <c r="AC625" s="1540"/>
      <c r="AD625" s="1530"/>
      <c r="AE625" s="1530"/>
      <c r="AF625" s="1530"/>
      <c r="AG625" s="1532"/>
    </row>
    <row r="626" spans="1:33" ht="16.5" customHeight="1" x14ac:dyDescent="0.2">
      <c r="A626" s="1530"/>
      <c r="B626" s="1535"/>
      <c r="C626" s="1535"/>
      <c r="D626" s="1535"/>
      <c r="E626" s="1535"/>
      <c r="F626" s="1535"/>
      <c r="G626" s="1535"/>
      <c r="H626" s="1535"/>
      <c r="I626" s="1536"/>
      <c r="J626" s="1536"/>
      <c r="K626" s="1536"/>
      <c r="L626" s="1536"/>
      <c r="M626" s="1537"/>
      <c r="N626" s="1538"/>
      <c r="O626" s="1539"/>
      <c r="P626" s="1540"/>
      <c r="Q626" s="1540"/>
      <c r="R626" s="1540"/>
      <c r="S626" s="1540"/>
      <c r="T626" s="1537"/>
      <c r="U626" s="1541"/>
      <c r="V626" s="1587"/>
      <c r="W626" s="1535"/>
      <c r="X626" s="1565"/>
      <c r="Y626" s="1565"/>
      <c r="Z626" s="1530"/>
      <c r="AA626" s="1534"/>
      <c r="AB626" s="1534"/>
      <c r="AC626" s="1540"/>
      <c r="AD626" s="1530"/>
      <c r="AE626" s="1530"/>
      <c r="AF626" s="1530"/>
      <c r="AG626" s="1532"/>
    </row>
    <row r="627" spans="1:33" ht="16.5" customHeight="1" x14ac:dyDescent="0.2">
      <c r="A627" s="1530"/>
      <c r="B627" s="1535"/>
      <c r="C627" s="1535"/>
      <c r="D627" s="1535"/>
      <c r="E627" s="1535"/>
      <c r="F627" s="1535"/>
      <c r="G627" s="1535"/>
      <c r="H627" s="1535"/>
      <c r="I627" s="1536"/>
      <c r="J627" s="1536"/>
      <c r="K627" s="1536"/>
      <c r="L627" s="1536"/>
      <c r="M627" s="1537"/>
      <c r="N627" s="1538"/>
      <c r="O627" s="1539"/>
      <c r="P627" s="1540"/>
      <c r="Q627" s="1540"/>
      <c r="R627" s="1540"/>
      <c r="S627" s="1540"/>
      <c r="T627" s="1537"/>
      <c r="U627" s="1541"/>
      <c r="V627" s="1587"/>
      <c r="W627" s="1535"/>
      <c r="X627" s="1565"/>
      <c r="Y627" s="1565"/>
      <c r="Z627" s="1530"/>
      <c r="AA627" s="1534"/>
      <c r="AB627" s="1534"/>
      <c r="AC627" s="1540"/>
      <c r="AD627" s="1530"/>
      <c r="AE627" s="1530"/>
      <c r="AF627" s="1530"/>
      <c r="AG627" s="1532"/>
    </row>
    <row r="628" spans="1:33" ht="16.5" customHeight="1" x14ac:dyDescent="0.2">
      <c r="A628" s="1530"/>
      <c r="B628" s="1535"/>
      <c r="C628" s="1535"/>
      <c r="D628" s="1535"/>
      <c r="E628" s="1535"/>
      <c r="F628" s="1535"/>
      <c r="G628" s="1535"/>
      <c r="H628" s="1535"/>
      <c r="I628" s="1536"/>
      <c r="J628" s="1536"/>
      <c r="K628" s="1536"/>
      <c r="L628" s="1536"/>
      <c r="M628" s="1537"/>
      <c r="N628" s="1538"/>
      <c r="O628" s="1539"/>
      <c r="P628" s="1540"/>
      <c r="Q628" s="1540"/>
      <c r="R628" s="1540"/>
      <c r="S628" s="1540"/>
      <c r="T628" s="1537"/>
      <c r="U628" s="1541"/>
      <c r="V628" s="1587"/>
      <c r="W628" s="1535"/>
      <c r="X628" s="1565"/>
      <c r="Y628" s="1565"/>
      <c r="Z628" s="1530"/>
      <c r="AA628" s="1534"/>
      <c r="AB628" s="1534"/>
      <c r="AC628" s="1540"/>
      <c r="AD628" s="1530"/>
      <c r="AE628" s="1530"/>
      <c r="AF628" s="1530"/>
      <c r="AG628" s="1532"/>
    </row>
    <row r="629" spans="1:33" ht="16.5" customHeight="1" x14ac:dyDescent="0.2">
      <c r="A629" s="1530"/>
      <c r="B629" s="1535"/>
      <c r="C629" s="1535"/>
      <c r="D629" s="1535"/>
      <c r="E629" s="1535"/>
      <c r="F629" s="1535"/>
      <c r="G629" s="1535"/>
      <c r="H629" s="1535"/>
      <c r="I629" s="1536"/>
      <c r="J629" s="1536"/>
      <c r="K629" s="1536"/>
      <c r="L629" s="1536"/>
      <c r="M629" s="1537"/>
      <c r="N629" s="1538"/>
      <c r="O629" s="1539"/>
      <c r="P629" s="1540"/>
      <c r="Q629" s="1540"/>
      <c r="R629" s="1540"/>
      <c r="S629" s="1540"/>
      <c r="T629" s="1537"/>
      <c r="U629" s="1541"/>
      <c r="V629" s="1587"/>
      <c r="W629" s="1535"/>
      <c r="X629" s="1565"/>
      <c r="Y629" s="1565"/>
      <c r="Z629" s="1530"/>
      <c r="AA629" s="1534"/>
      <c r="AB629" s="1534"/>
      <c r="AC629" s="1540"/>
      <c r="AD629" s="1530"/>
      <c r="AE629" s="1530"/>
      <c r="AF629" s="1530"/>
      <c r="AG629" s="1532"/>
    </row>
    <row r="630" spans="1:33" ht="16.5" customHeight="1" x14ac:dyDescent="0.2">
      <c r="A630" s="1530"/>
      <c r="B630" s="1535"/>
      <c r="C630" s="1535"/>
      <c r="D630" s="1535"/>
      <c r="E630" s="1535"/>
      <c r="F630" s="1535"/>
      <c r="G630" s="1535"/>
      <c r="H630" s="1535"/>
      <c r="I630" s="1536"/>
      <c r="J630" s="1536"/>
      <c r="K630" s="1536"/>
      <c r="L630" s="1536"/>
      <c r="M630" s="1537"/>
      <c r="N630" s="1538"/>
      <c r="O630" s="1539"/>
      <c r="P630" s="1540"/>
      <c r="Q630" s="1540"/>
      <c r="R630" s="1540"/>
      <c r="S630" s="1540"/>
      <c r="T630" s="1537"/>
      <c r="U630" s="1541"/>
      <c r="V630" s="1587"/>
      <c r="W630" s="1535"/>
      <c r="X630" s="1565"/>
      <c r="Y630" s="1565"/>
      <c r="Z630" s="1530"/>
      <c r="AA630" s="1534"/>
      <c r="AB630" s="1534"/>
      <c r="AC630" s="1540"/>
      <c r="AD630" s="1530"/>
      <c r="AE630" s="1530"/>
      <c r="AF630" s="1530"/>
      <c r="AG630" s="1532"/>
    </row>
    <row r="631" spans="1:33" ht="16.5" customHeight="1" x14ac:dyDescent="0.2">
      <c r="A631" s="1530"/>
      <c r="B631" s="1535"/>
      <c r="C631" s="1535"/>
      <c r="D631" s="1535"/>
      <c r="E631" s="1535"/>
      <c r="F631" s="1535"/>
      <c r="G631" s="1535"/>
      <c r="H631" s="1535"/>
      <c r="I631" s="1536"/>
      <c r="J631" s="1536"/>
      <c r="K631" s="1536"/>
      <c r="L631" s="1536"/>
      <c r="M631" s="1537"/>
      <c r="N631" s="1538"/>
      <c r="O631" s="1539"/>
      <c r="P631" s="1540"/>
      <c r="Q631" s="1540"/>
      <c r="R631" s="1540"/>
      <c r="S631" s="1540"/>
      <c r="T631" s="1537"/>
      <c r="U631" s="1541"/>
      <c r="V631" s="1587"/>
      <c r="W631" s="1535"/>
      <c r="X631" s="1565"/>
      <c r="Y631" s="1565"/>
      <c r="Z631" s="1530"/>
      <c r="AA631" s="1534"/>
      <c r="AB631" s="1534"/>
      <c r="AC631" s="1540"/>
      <c r="AD631" s="1530"/>
      <c r="AE631" s="1530"/>
      <c r="AF631" s="1530"/>
      <c r="AG631" s="1532"/>
    </row>
    <row r="632" spans="1:33" ht="16.5" customHeight="1" x14ac:dyDescent="0.2">
      <c r="A632" s="1530"/>
      <c r="B632" s="1535"/>
      <c r="C632" s="1535"/>
      <c r="D632" s="1535"/>
      <c r="E632" s="1535"/>
      <c r="F632" s="1535"/>
      <c r="G632" s="1535"/>
      <c r="H632" s="1535"/>
      <c r="I632" s="1536"/>
      <c r="J632" s="1536"/>
      <c r="K632" s="1536"/>
      <c r="L632" s="1536"/>
      <c r="M632" s="1537"/>
      <c r="N632" s="1538"/>
      <c r="O632" s="1539"/>
      <c r="P632" s="1540"/>
      <c r="Q632" s="1540"/>
      <c r="R632" s="1540"/>
      <c r="S632" s="1540"/>
      <c r="T632" s="1537"/>
      <c r="U632" s="1541"/>
      <c r="V632" s="1587"/>
      <c r="W632" s="1535"/>
      <c r="X632" s="1565"/>
      <c r="Y632" s="1565"/>
      <c r="Z632" s="1530"/>
      <c r="AA632" s="1534"/>
      <c r="AB632" s="1534"/>
      <c r="AC632" s="1540"/>
      <c r="AD632" s="1530"/>
      <c r="AE632" s="1530"/>
      <c r="AF632" s="1530"/>
      <c r="AG632" s="1532"/>
    </row>
    <row r="633" spans="1:33" ht="16.5" customHeight="1" x14ac:dyDescent="0.2">
      <c r="A633" s="1530"/>
      <c r="B633" s="1535"/>
      <c r="C633" s="1535"/>
      <c r="D633" s="1535"/>
      <c r="E633" s="1535"/>
      <c r="F633" s="1535"/>
      <c r="G633" s="1535"/>
      <c r="H633" s="1535"/>
      <c r="I633" s="1536"/>
      <c r="J633" s="1536"/>
      <c r="K633" s="1536"/>
      <c r="L633" s="1536"/>
      <c r="M633" s="1537"/>
      <c r="N633" s="1538"/>
      <c r="O633" s="1539"/>
      <c r="P633" s="1540"/>
      <c r="Q633" s="1540"/>
      <c r="R633" s="1540"/>
      <c r="S633" s="1540"/>
      <c r="T633" s="1537"/>
      <c r="U633" s="1541"/>
      <c r="V633" s="1587"/>
      <c r="W633" s="1535"/>
      <c r="X633" s="1565"/>
      <c r="Y633" s="1565"/>
      <c r="Z633" s="1530"/>
      <c r="AA633" s="1534"/>
      <c r="AB633" s="1534"/>
      <c r="AC633" s="1540"/>
      <c r="AD633" s="1530"/>
      <c r="AE633" s="1530"/>
      <c r="AF633" s="1530"/>
      <c r="AG633" s="1532"/>
    </row>
    <row r="634" spans="1:33" ht="16.5" customHeight="1" x14ac:dyDescent="0.2">
      <c r="A634" s="1530"/>
      <c r="B634" s="1535"/>
      <c r="C634" s="1535"/>
      <c r="D634" s="1535"/>
      <c r="E634" s="1535"/>
      <c r="F634" s="1535"/>
      <c r="G634" s="1535"/>
      <c r="H634" s="1535"/>
      <c r="I634" s="1536"/>
      <c r="J634" s="1536"/>
      <c r="K634" s="1536"/>
      <c r="L634" s="1536"/>
      <c r="M634" s="1537"/>
      <c r="N634" s="1538"/>
      <c r="O634" s="1539"/>
      <c r="P634" s="1540"/>
      <c r="Q634" s="1540"/>
      <c r="R634" s="1540"/>
      <c r="S634" s="1540"/>
      <c r="T634" s="1537"/>
      <c r="U634" s="1541"/>
      <c r="V634" s="1587"/>
      <c r="W634" s="1535"/>
      <c r="X634" s="1565"/>
      <c r="Y634" s="1565"/>
      <c r="Z634" s="1530"/>
      <c r="AA634" s="1534"/>
      <c r="AB634" s="1534"/>
      <c r="AC634" s="1540"/>
      <c r="AD634" s="1530"/>
      <c r="AE634" s="1530"/>
      <c r="AF634" s="1530"/>
      <c r="AG634" s="1532"/>
    </row>
    <row r="635" spans="1:33" ht="16.5" customHeight="1" x14ac:dyDescent="0.2">
      <c r="A635" s="1530"/>
      <c r="B635" s="1535"/>
      <c r="C635" s="1535"/>
      <c r="D635" s="1535"/>
      <c r="E635" s="1535"/>
      <c r="F635" s="1535"/>
      <c r="G635" s="1535"/>
      <c r="H635" s="1535"/>
      <c r="I635" s="1536"/>
      <c r="J635" s="1536"/>
      <c r="K635" s="1536"/>
      <c r="L635" s="1536"/>
      <c r="M635" s="1537"/>
      <c r="N635" s="1538"/>
      <c r="O635" s="1539"/>
      <c r="P635" s="1540"/>
      <c r="Q635" s="1540"/>
      <c r="R635" s="1540"/>
      <c r="S635" s="1540"/>
      <c r="T635" s="1537"/>
      <c r="U635" s="1541"/>
      <c r="V635" s="1587"/>
      <c r="W635" s="1535"/>
      <c r="X635" s="1565"/>
      <c r="Y635" s="1565"/>
      <c r="Z635" s="1530"/>
      <c r="AA635" s="1534"/>
      <c r="AB635" s="1534"/>
      <c r="AC635" s="1540"/>
      <c r="AD635" s="1530"/>
      <c r="AE635" s="1530"/>
      <c r="AF635" s="1530"/>
      <c r="AG635" s="1532"/>
    </row>
    <row r="636" spans="1:33" ht="16.5" customHeight="1" x14ac:dyDescent="0.2">
      <c r="A636" s="1530"/>
      <c r="B636" s="1535"/>
      <c r="C636" s="1535"/>
      <c r="D636" s="1535"/>
      <c r="E636" s="1535"/>
      <c r="F636" s="1535"/>
      <c r="G636" s="1535"/>
      <c r="H636" s="1535"/>
      <c r="I636" s="1536"/>
      <c r="J636" s="1536"/>
      <c r="K636" s="1536"/>
      <c r="L636" s="1536"/>
      <c r="M636" s="1537"/>
      <c r="N636" s="1538"/>
      <c r="O636" s="1539"/>
      <c r="P636" s="1540"/>
      <c r="Q636" s="1540"/>
      <c r="R636" s="1540"/>
      <c r="S636" s="1540"/>
      <c r="T636" s="1537"/>
      <c r="U636" s="1541"/>
      <c r="V636" s="1587"/>
      <c r="W636" s="1535"/>
      <c r="X636" s="1565"/>
      <c r="Y636" s="1565"/>
      <c r="Z636" s="1530"/>
      <c r="AA636" s="1534"/>
      <c r="AB636" s="1534"/>
      <c r="AC636" s="1540"/>
      <c r="AD636" s="1530"/>
      <c r="AE636" s="1530"/>
      <c r="AF636" s="1530"/>
      <c r="AG636" s="1532"/>
    </row>
    <row r="637" spans="1:33" ht="16.5" customHeight="1" x14ac:dyDescent="0.2">
      <c r="A637" s="1530"/>
      <c r="B637" s="1535"/>
      <c r="C637" s="1535"/>
      <c r="D637" s="1535"/>
      <c r="E637" s="1535"/>
      <c r="F637" s="1535"/>
      <c r="G637" s="1535"/>
      <c r="H637" s="1535"/>
      <c r="I637" s="1536"/>
      <c r="J637" s="1536"/>
      <c r="K637" s="1536"/>
      <c r="L637" s="1536"/>
      <c r="M637" s="1537"/>
      <c r="N637" s="1538"/>
      <c r="O637" s="1539"/>
      <c r="P637" s="1540"/>
      <c r="Q637" s="1540"/>
      <c r="R637" s="1540"/>
      <c r="S637" s="1540"/>
      <c r="T637" s="1537"/>
      <c r="U637" s="1541"/>
      <c r="V637" s="1587"/>
      <c r="W637" s="1535"/>
      <c r="X637" s="1565"/>
      <c r="Y637" s="1565"/>
      <c r="Z637" s="1530"/>
      <c r="AA637" s="1534"/>
      <c r="AB637" s="1534"/>
      <c r="AC637" s="1540"/>
      <c r="AD637" s="1530"/>
      <c r="AE637" s="1530"/>
      <c r="AF637" s="1530"/>
      <c r="AG637" s="1532"/>
    </row>
    <row r="638" spans="1:33" ht="16.5" customHeight="1" x14ac:dyDescent="0.2">
      <c r="A638" s="1530"/>
      <c r="B638" s="1535"/>
      <c r="C638" s="1535"/>
      <c r="D638" s="1535"/>
      <c r="E638" s="1535"/>
      <c r="F638" s="1535"/>
      <c r="G638" s="1535"/>
      <c r="H638" s="1535"/>
      <c r="I638" s="1536"/>
      <c r="J638" s="1536"/>
      <c r="K638" s="1536"/>
      <c r="L638" s="1536"/>
      <c r="M638" s="1537"/>
      <c r="N638" s="1538"/>
      <c r="O638" s="1539"/>
      <c r="P638" s="1540"/>
      <c r="Q638" s="1540"/>
      <c r="R638" s="1540"/>
      <c r="S638" s="1540"/>
      <c r="T638" s="1537"/>
      <c r="U638" s="1541"/>
      <c r="V638" s="1587"/>
      <c r="W638" s="1535"/>
      <c r="X638" s="1565"/>
      <c r="Y638" s="1565"/>
      <c r="Z638" s="1530"/>
      <c r="AA638" s="1534"/>
      <c r="AB638" s="1534"/>
      <c r="AC638" s="1540"/>
      <c r="AD638" s="1530"/>
      <c r="AE638" s="1530"/>
      <c r="AF638" s="1530"/>
      <c r="AG638" s="1532"/>
    </row>
    <row r="639" spans="1:33" ht="16.5" customHeight="1" x14ac:dyDescent="0.2">
      <c r="A639" s="1530"/>
      <c r="B639" s="1535"/>
      <c r="C639" s="1535"/>
      <c r="D639" s="1535"/>
      <c r="E639" s="1535"/>
      <c r="F639" s="1535"/>
      <c r="G639" s="1535"/>
      <c r="H639" s="1535"/>
      <c r="I639" s="1536"/>
      <c r="J639" s="1536"/>
      <c r="K639" s="1536"/>
      <c r="L639" s="1536"/>
      <c r="M639" s="1537"/>
      <c r="N639" s="1538"/>
      <c r="O639" s="1539"/>
      <c r="P639" s="1540"/>
      <c r="Q639" s="1540"/>
      <c r="R639" s="1540"/>
      <c r="S639" s="1540"/>
      <c r="T639" s="1537"/>
      <c r="U639" s="1541"/>
      <c r="V639" s="1587"/>
      <c r="W639" s="1535"/>
      <c r="X639" s="1565"/>
      <c r="Y639" s="1565"/>
      <c r="Z639" s="1530"/>
      <c r="AA639" s="1534"/>
      <c r="AB639" s="1534"/>
      <c r="AC639" s="1540"/>
      <c r="AD639" s="1530"/>
      <c r="AE639" s="1530"/>
      <c r="AF639" s="1530"/>
      <c r="AG639" s="1532"/>
    </row>
    <row r="640" spans="1:33" ht="16.5" customHeight="1" x14ac:dyDescent="0.2">
      <c r="A640" s="1530"/>
      <c r="B640" s="1535"/>
      <c r="C640" s="1535"/>
      <c r="D640" s="1535"/>
      <c r="E640" s="1535"/>
      <c r="F640" s="1535"/>
      <c r="G640" s="1535"/>
      <c r="H640" s="1535"/>
      <c r="I640" s="1536"/>
      <c r="J640" s="1536"/>
      <c r="K640" s="1536"/>
      <c r="L640" s="1536"/>
      <c r="M640" s="1537"/>
      <c r="N640" s="1538"/>
      <c r="O640" s="1539"/>
      <c r="P640" s="1540"/>
      <c r="Q640" s="1540"/>
      <c r="R640" s="1540"/>
      <c r="S640" s="1540"/>
      <c r="T640" s="1537"/>
      <c r="U640" s="1541"/>
      <c r="V640" s="1587"/>
      <c r="W640" s="1535"/>
      <c r="X640" s="1565"/>
      <c r="Y640" s="1565"/>
      <c r="Z640" s="1530"/>
      <c r="AA640" s="1534"/>
      <c r="AB640" s="1534"/>
      <c r="AC640" s="1540"/>
      <c r="AD640" s="1530"/>
      <c r="AE640" s="1530"/>
      <c r="AF640" s="1530"/>
      <c r="AG640" s="1532"/>
    </row>
    <row r="641" spans="1:33" ht="16.5" customHeight="1" x14ac:dyDescent="0.2">
      <c r="A641" s="1530"/>
      <c r="B641" s="1535"/>
      <c r="C641" s="1535"/>
      <c r="D641" s="1535"/>
      <c r="E641" s="1535"/>
      <c r="F641" s="1535"/>
      <c r="G641" s="1535"/>
      <c r="H641" s="1535"/>
      <c r="I641" s="1536"/>
      <c r="J641" s="1536"/>
      <c r="K641" s="1536"/>
      <c r="L641" s="1536"/>
      <c r="M641" s="1537"/>
      <c r="N641" s="1538"/>
      <c r="O641" s="1539"/>
      <c r="P641" s="1540"/>
      <c r="Q641" s="1540"/>
      <c r="R641" s="1540"/>
      <c r="S641" s="1540"/>
      <c r="T641" s="1537"/>
      <c r="U641" s="1541"/>
      <c r="V641" s="1587"/>
      <c r="W641" s="1535"/>
      <c r="X641" s="1565"/>
      <c r="Y641" s="1565"/>
      <c r="Z641" s="1530"/>
      <c r="AA641" s="1534"/>
      <c r="AB641" s="1534"/>
      <c r="AC641" s="1540"/>
      <c r="AD641" s="1530"/>
      <c r="AE641" s="1530"/>
      <c r="AF641" s="1530"/>
      <c r="AG641" s="1532"/>
    </row>
    <row r="642" spans="1:33" ht="16.5" customHeight="1" x14ac:dyDescent="0.2">
      <c r="A642" s="1530"/>
      <c r="B642" s="1535"/>
      <c r="C642" s="1535"/>
      <c r="D642" s="1535"/>
      <c r="E642" s="1535"/>
      <c r="F642" s="1535"/>
      <c r="G642" s="1535"/>
      <c r="H642" s="1535"/>
      <c r="I642" s="1536"/>
      <c r="J642" s="1536"/>
      <c r="K642" s="1536"/>
      <c r="L642" s="1536"/>
      <c r="M642" s="1537"/>
      <c r="N642" s="1538"/>
      <c r="O642" s="1539"/>
      <c r="P642" s="1540"/>
      <c r="Q642" s="1540"/>
      <c r="R642" s="1540"/>
      <c r="S642" s="1540"/>
      <c r="T642" s="1537"/>
      <c r="U642" s="1541"/>
      <c r="V642" s="1587"/>
      <c r="W642" s="1535"/>
      <c r="X642" s="1565"/>
      <c r="Y642" s="1565"/>
      <c r="Z642" s="1530"/>
      <c r="AA642" s="1534"/>
      <c r="AB642" s="1534"/>
      <c r="AC642" s="1540"/>
      <c r="AD642" s="1530"/>
      <c r="AE642" s="1530"/>
      <c r="AF642" s="1530"/>
      <c r="AG642" s="1532"/>
    </row>
    <row r="643" spans="1:33" ht="16.5" customHeight="1" x14ac:dyDescent="0.2">
      <c r="A643" s="1530"/>
      <c r="B643" s="1535"/>
      <c r="C643" s="1535"/>
      <c r="D643" s="1535"/>
      <c r="E643" s="1535"/>
      <c r="F643" s="1535"/>
      <c r="G643" s="1535"/>
      <c r="H643" s="1535"/>
      <c r="I643" s="1536"/>
      <c r="J643" s="1536"/>
      <c r="K643" s="1536"/>
      <c r="L643" s="1536"/>
      <c r="M643" s="1537"/>
      <c r="N643" s="1538"/>
      <c r="O643" s="1539"/>
      <c r="P643" s="1540"/>
      <c r="Q643" s="1540"/>
      <c r="R643" s="1540"/>
      <c r="S643" s="1540"/>
      <c r="T643" s="1537"/>
      <c r="U643" s="1541"/>
      <c r="V643" s="1587"/>
      <c r="W643" s="1535"/>
      <c r="X643" s="1565"/>
      <c r="Y643" s="1565"/>
      <c r="Z643" s="1530"/>
      <c r="AA643" s="1534"/>
      <c r="AB643" s="1534"/>
      <c r="AC643" s="1540"/>
      <c r="AD643" s="1530"/>
      <c r="AE643" s="1530"/>
      <c r="AF643" s="1530"/>
      <c r="AG643" s="1532"/>
    </row>
    <row r="644" spans="1:33" ht="16.5" customHeight="1" x14ac:dyDescent="0.2">
      <c r="A644" s="1530"/>
      <c r="B644" s="1535"/>
      <c r="C644" s="1535"/>
      <c r="D644" s="1535"/>
      <c r="E644" s="1535"/>
      <c r="F644" s="1535"/>
      <c r="G644" s="1535"/>
      <c r="H644" s="1535"/>
      <c r="I644" s="1536"/>
      <c r="J644" s="1536"/>
      <c r="K644" s="1536"/>
      <c r="L644" s="1536"/>
      <c r="M644" s="1537"/>
      <c r="N644" s="1538"/>
      <c r="O644" s="1539"/>
      <c r="P644" s="1540"/>
      <c r="Q644" s="1540"/>
      <c r="R644" s="1540"/>
      <c r="S644" s="1540"/>
      <c r="T644" s="1537"/>
      <c r="U644" s="1541"/>
      <c r="V644" s="1587"/>
      <c r="W644" s="1535"/>
      <c r="X644" s="1565"/>
      <c r="Y644" s="1565"/>
      <c r="Z644" s="1530"/>
      <c r="AA644" s="1534"/>
      <c r="AB644" s="1534"/>
      <c r="AC644" s="1540"/>
      <c r="AD644" s="1530"/>
      <c r="AE644" s="1530"/>
      <c r="AF644" s="1530"/>
      <c r="AG644" s="1532"/>
    </row>
    <row r="645" spans="1:33" ht="16.5" customHeight="1" x14ac:dyDescent="0.2">
      <c r="A645" s="1530"/>
      <c r="B645" s="1535"/>
      <c r="C645" s="1535"/>
      <c r="D645" s="1535"/>
      <c r="E645" s="1535"/>
      <c r="F645" s="1535"/>
      <c r="G645" s="1535"/>
      <c r="H645" s="1535"/>
      <c r="I645" s="1536"/>
      <c r="J645" s="1536"/>
      <c r="K645" s="1536"/>
      <c r="L645" s="1536"/>
      <c r="M645" s="1537"/>
      <c r="N645" s="1538"/>
      <c r="O645" s="1539"/>
      <c r="P645" s="1540"/>
      <c r="Q645" s="1540"/>
      <c r="R645" s="1540"/>
      <c r="S645" s="1540"/>
      <c r="T645" s="1537"/>
      <c r="U645" s="1541"/>
      <c r="V645" s="1587"/>
      <c r="W645" s="1535"/>
      <c r="X645" s="1565"/>
      <c r="Y645" s="1565"/>
      <c r="Z645" s="1530"/>
      <c r="AA645" s="1534"/>
      <c r="AB645" s="1534"/>
      <c r="AC645" s="1540"/>
      <c r="AD645" s="1530"/>
      <c r="AE645" s="1530"/>
      <c r="AF645" s="1530"/>
      <c r="AG645" s="1532"/>
    </row>
    <row r="646" spans="1:33" ht="16.5" customHeight="1" x14ac:dyDescent="0.2">
      <c r="A646" s="1530"/>
      <c r="B646" s="1535"/>
      <c r="C646" s="1535"/>
      <c r="D646" s="1535"/>
      <c r="E646" s="1535"/>
      <c r="F646" s="1535"/>
      <c r="G646" s="1535"/>
      <c r="H646" s="1535"/>
      <c r="I646" s="1536"/>
      <c r="J646" s="1536"/>
      <c r="K646" s="1536"/>
      <c r="L646" s="1536"/>
      <c r="M646" s="1537"/>
      <c r="N646" s="1538"/>
      <c r="O646" s="1539"/>
      <c r="P646" s="1540"/>
      <c r="Q646" s="1540"/>
      <c r="R646" s="1540"/>
      <c r="S646" s="1540"/>
      <c r="T646" s="1537"/>
      <c r="U646" s="1541"/>
      <c r="V646" s="1587"/>
      <c r="W646" s="1535"/>
      <c r="X646" s="1565"/>
      <c r="Y646" s="1565"/>
      <c r="Z646" s="1530"/>
      <c r="AA646" s="1534"/>
      <c r="AB646" s="1534"/>
      <c r="AC646" s="1540"/>
      <c r="AD646" s="1530"/>
      <c r="AE646" s="1530"/>
      <c r="AF646" s="1530"/>
      <c r="AG646" s="1532"/>
    </row>
    <row r="647" spans="1:33" ht="16.5" customHeight="1" x14ac:dyDescent="0.2">
      <c r="A647" s="1530"/>
      <c r="B647" s="1535"/>
      <c r="C647" s="1535"/>
      <c r="D647" s="1535"/>
      <c r="E647" s="1535"/>
      <c r="F647" s="1535"/>
      <c r="G647" s="1535"/>
      <c r="H647" s="1535"/>
      <c r="I647" s="1536"/>
      <c r="J647" s="1536"/>
      <c r="K647" s="1536"/>
      <c r="L647" s="1536"/>
      <c r="M647" s="1537"/>
      <c r="N647" s="1538"/>
      <c r="O647" s="1539"/>
      <c r="P647" s="1540"/>
      <c r="Q647" s="1540"/>
      <c r="R647" s="1540"/>
      <c r="S647" s="1540"/>
      <c r="T647" s="1537"/>
      <c r="U647" s="1541"/>
      <c r="V647" s="1587"/>
      <c r="W647" s="1535"/>
      <c r="X647" s="1565"/>
      <c r="Y647" s="1565"/>
      <c r="Z647" s="1530"/>
      <c r="AA647" s="1534"/>
      <c r="AB647" s="1534"/>
      <c r="AC647" s="1540"/>
      <c r="AD647" s="1530"/>
      <c r="AE647" s="1530"/>
      <c r="AF647" s="1530"/>
      <c r="AG647" s="1532"/>
    </row>
    <row r="648" spans="1:33" ht="16.5" customHeight="1" x14ac:dyDescent="0.2">
      <c r="A648" s="1530"/>
      <c r="B648" s="1535"/>
      <c r="C648" s="1535"/>
      <c r="D648" s="1535"/>
      <c r="E648" s="1535"/>
      <c r="F648" s="1535"/>
      <c r="G648" s="1535"/>
      <c r="H648" s="1535"/>
      <c r="I648" s="1536"/>
      <c r="J648" s="1536"/>
      <c r="K648" s="1536"/>
      <c r="L648" s="1536"/>
      <c r="M648" s="1537"/>
      <c r="N648" s="1538"/>
      <c r="O648" s="1539"/>
      <c r="P648" s="1540"/>
      <c r="Q648" s="1540"/>
      <c r="R648" s="1540"/>
      <c r="S648" s="1540"/>
      <c r="T648" s="1537"/>
      <c r="U648" s="1541"/>
      <c r="V648" s="1587"/>
      <c r="W648" s="1535"/>
      <c r="X648" s="1565"/>
      <c r="Y648" s="1565"/>
      <c r="Z648" s="1530"/>
      <c r="AA648" s="1534"/>
      <c r="AB648" s="1534"/>
      <c r="AC648" s="1540"/>
      <c r="AD648" s="1530"/>
      <c r="AE648" s="1530"/>
      <c r="AF648" s="1530"/>
      <c r="AG648" s="1532"/>
    </row>
    <row r="649" spans="1:33" ht="16.5" customHeight="1" x14ac:dyDescent="0.2">
      <c r="A649" s="1530"/>
      <c r="B649" s="1535"/>
      <c r="C649" s="1535"/>
      <c r="D649" s="1535"/>
      <c r="E649" s="1535"/>
      <c r="F649" s="1535"/>
      <c r="G649" s="1535"/>
      <c r="H649" s="1535"/>
      <c r="I649" s="1536"/>
      <c r="J649" s="1536"/>
      <c r="K649" s="1536"/>
      <c r="L649" s="1536"/>
      <c r="M649" s="1537"/>
      <c r="N649" s="1538"/>
      <c r="O649" s="1539"/>
      <c r="P649" s="1540"/>
      <c r="Q649" s="1540"/>
      <c r="R649" s="1540"/>
      <c r="S649" s="1540"/>
      <c r="T649" s="1537"/>
      <c r="U649" s="1541"/>
      <c r="V649" s="1587"/>
      <c r="W649" s="1535"/>
      <c r="X649" s="1565"/>
      <c r="Y649" s="1565"/>
      <c r="Z649" s="1530"/>
      <c r="AA649" s="1534"/>
      <c r="AB649" s="1534"/>
      <c r="AC649" s="1540"/>
      <c r="AD649" s="1530"/>
      <c r="AE649" s="1530"/>
      <c r="AF649" s="1530"/>
      <c r="AG649" s="1532"/>
    </row>
    <row r="650" spans="1:33" ht="16.5" customHeight="1" x14ac:dyDescent="0.2">
      <c r="A650" s="1530"/>
      <c r="B650" s="1535"/>
      <c r="C650" s="1535"/>
      <c r="D650" s="1535"/>
      <c r="E650" s="1535"/>
      <c r="F650" s="1535"/>
      <c r="G650" s="1535"/>
      <c r="H650" s="1535"/>
      <c r="I650" s="1536"/>
      <c r="J650" s="1536"/>
      <c r="K650" s="1536"/>
      <c r="L650" s="1536"/>
      <c r="M650" s="1537"/>
      <c r="N650" s="1538"/>
      <c r="O650" s="1539"/>
      <c r="P650" s="1540"/>
      <c r="Q650" s="1540"/>
      <c r="R650" s="1540"/>
      <c r="S650" s="1540"/>
      <c r="T650" s="1537"/>
      <c r="U650" s="1541"/>
      <c r="V650" s="1587"/>
      <c r="W650" s="1535"/>
      <c r="X650" s="1565"/>
      <c r="Y650" s="1565"/>
      <c r="Z650" s="1530"/>
      <c r="AA650" s="1534"/>
      <c r="AB650" s="1534"/>
      <c r="AC650" s="1540"/>
      <c r="AD650" s="1530"/>
      <c r="AE650" s="1530"/>
      <c r="AF650" s="1530"/>
      <c r="AG650" s="1532"/>
    </row>
    <row r="651" spans="1:33" ht="16.5" customHeight="1" x14ac:dyDescent="0.2">
      <c r="A651" s="1530"/>
      <c r="B651" s="1535"/>
      <c r="C651" s="1535"/>
      <c r="D651" s="1535"/>
      <c r="E651" s="1535"/>
      <c r="F651" s="1535"/>
      <c r="G651" s="1535"/>
      <c r="H651" s="1535"/>
      <c r="I651" s="1536"/>
      <c r="J651" s="1536"/>
      <c r="K651" s="1536"/>
      <c r="L651" s="1536"/>
      <c r="M651" s="1537"/>
      <c r="N651" s="1538"/>
      <c r="O651" s="1539"/>
      <c r="P651" s="1540"/>
      <c r="Q651" s="1540"/>
      <c r="R651" s="1540"/>
      <c r="S651" s="1540"/>
      <c r="T651" s="1537"/>
      <c r="U651" s="1541"/>
      <c r="V651" s="1587"/>
      <c r="W651" s="1535"/>
      <c r="X651" s="1565"/>
      <c r="Y651" s="1565"/>
      <c r="Z651" s="1530"/>
      <c r="AA651" s="1534"/>
      <c r="AB651" s="1534"/>
      <c r="AC651" s="1540"/>
      <c r="AD651" s="1530"/>
      <c r="AE651" s="1530"/>
      <c r="AF651" s="1530"/>
      <c r="AG651" s="1532"/>
    </row>
    <row r="652" spans="1:33" ht="16.5" customHeight="1" x14ac:dyDescent="0.2">
      <c r="A652" s="1530"/>
      <c r="B652" s="1535"/>
      <c r="C652" s="1535"/>
      <c r="D652" s="1535"/>
      <c r="E652" s="1535"/>
      <c r="F652" s="1535"/>
      <c r="G652" s="1535"/>
      <c r="H652" s="1535"/>
      <c r="I652" s="1536"/>
      <c r="J652" s="1536"/>
      <c r="K652" s="1536"/>
      <c r="L652" s="1536"/>
      <c r="M652" s="1537"/>
      <c r="N652" s="1538"/>
      <c r="O652" s="1539"/>
      <c r="P652" s="1540"/>
      <c r="Q652" s="1540"/>
      <c r="R652" s="1540"/>
      <c r="S652" s="1540"/>
      <c r="T652" s="1537"/>
      <c r="U652" s="1541"/>
      <c r="V652" s="1587"/>
      <c r="W652" s="1535"/>
      <c r="X652" s="1565"/>
      <c r="Y652" s="1565"/>
      <c r="Z652" s="1530"/>
      <c r="AA652" s="1534"/>
      <c r="AB652" s="1534"/>
      <c r="AC652" s="1540"/>
      <c r="AD652" s="1530"/>
      <c r="AE652" s="1530"/>
      <c r="AF652" s="1530"/>
      <c r="AG652" s="1532"/>
    </row>
    <row r="653" spans="1:33" ht="16.5" customHeight="1" x14ac:dyDescent="0.2">
      <c r="A653" s="1530"/>
      <c r="B653" s="1535"/>
      <c r="C653" s="1535"/>
      <c r="D653" s="1535"/>
      <c r="E653" s="1535"/>
      <c r="F653" s="1535"/>
      <c r="G653" s="1535"/>
      <c r="H653" s="1535"/>
      <c r="I653" s="1536"/>
      <c r="J653" s="1536"/>
      <c r="K653" s="1536"/>
      <c r="L653" s="1536"/>
      <c r="M653" s="1537"/>
      <c r="N653" s="1538"/>
      <c r="O653" s="1539"/>
      <c r="P653" s="1540"/>
      <c r="Q653" s="1540"/>
      <c r="R653" s="1540"/>
      <c r="S653" s="1540"/>
      <c r="T653" s="1537"/>
      <c r="U653" s="1541"/>
      <c r="V653" s="1587"/>
      <c r="W653" s="1535"/>
      <c r="X653" s="1565"/>
      <c r="Y653" s="1565"/>
      <c r="Z653" s="1530"/>
      <c r="AA653" s="1534"/>
      <c r="AB653" s="1534"/>
      <c r="AC653" s="1540"/>
      <c r="AD653" s="1530"/>
      <c r="AE653" s="1530"/>
      <c r="AF653" s="1530"/>
      <c r="AG653" s="1532"/>
    </row>
    <row r="654" spans="1:33" ht="16.5" customHeight="1" x14ac:dyDescent="0.2">
      <c r="A654" s="1530"/>
      <c r="B654" s="1535"/>
      <c r="C654" s="1535"/>
      <c r="D654" s="1535"/>
      <c r="E654" s="1535"/>
      <c r="F654" s="1535"/>
      <c r="G654" s="1535"/>
      <c r="H654" s="1535"/>
      <c r="I654" s="1536"/>
      <c r="J654" s="1536"/>
      <c r="K654" s="1536"/>
      <c r="L654" s="1536"/>
      <c r="M654" s="1537"/>
      <c r="N654" s="1538"/>
      <c r="O654" s="1539"/>
      <c r="P654" s="1540"/>
      <c r="Q654" s="1540"/>
      <c r="R654" s="1540"/>
      <c r="S654" s="1540"/>
      <c r="T654" s="1537"/>
      <c r="U654" s="1541"/>
      <c r="V654" s="1587"/>
      <c r="W654" s="1535"/>
      <c r="X654" s="1565"/>
      <c r="Y654" s="1565"/>
      <c r="Z654" s="1530"/>
      <c r="AA654" s="1534"/>
      <c r="AB654" s="1534"/>
      <c r="AC654" s="1540"/>
      <c r="AD654" s="1530"/>
      <c r="AE654" s="1530"/>
      <c r="AF654" s="1530"/>
      <c r="AG654" s="1532"/>
    </row>
    <row r="655" spans="1:33" ht="16.5" customHeight="1" x14ac:dyDescent="0.2">
      <c r="A655" s="1530"/>
      <c r="B655" s="1535"/>
      <c r="C655" s="1535"/>
      <c r="D655" s="1535"/>
      <c r="E655" s="1535"/>
      <c r="F655" s="1535"/>
      <c r="G655" s="1535"/>
      <c r="H655" s="1535"/>
      <c r="I655" s="1536"/>
      <c r="J655" s="1536"/>
      <c r="K655" s="1536"/>
      <c r="L655" s="1536"/>
      <c r="M655" s="1537"/>
      <c r="N655" s="1538"/>
      <c r="O655" s="1539"/>
      <c r="P655" s="1540"/>
      <c r="Q655" s="1540"/>
      <c r="R655" s="1540"/>
      <c r="S655" s="1540"/>
      <c r="T655" s="1537"/>
      <c r="U655" s="1541"/>
      <c r="V655" s="1587"/>
      <c r="W655" s="1535"/>
      <c r="X655" s="1565"/>
      <c r="Y655" s="1565"/>
      <c r="Z655" s="1530"/>
      <c r="AA655" s="1534"/>
      <c r="AB655" s="1534"/>
      <c r="AC655" s="1540"/>
      <c r="AD655" s="1530"/>
      <c r="AE655" s="1530"/>
      <c r="AF655" s="1530"/>
      <c r="AG655" s="1532"/>
    </row>
    <row r="656" spans="1:33" ht="16.5" customHeight="1" x14ac:dyDescent="0.2">
      <c r="A656" s="1530"/>
      <c r="B656" s="1535"/>
      <c r="C656" s="1535"/>
      <c r="D656" s="1535"/>
      <c r="E656" s="1535"/>
      <c r="F656" s="1535"/>
      <c r="G656" s="1535"/>
      <c r="H656" s="1535"/>
      <c r="I656" s="1536"/>
      <c r="J656" s="1536"/>
      <c r="K656" s="1536"/>
      <c r="L656" s="1536"/>
      <c r="M656" s="1537"/>
      <c r="N656" s="1538"/>
      <c r="O656" s="1539"/>
      <c r="P656" s="1540"/>
      <c r="Q656" s="1540"/>
      <c r="R656" s="1540"/>
      <c r="S656" s="1540"/>
      <c r="T656" s="1537"/>
      <c r="U656" s="1541"/>
      <c r="V656" s="1587"/>
      <c r="W656" s="1535"/>
      <c r="X656" s="1565"/>
      <c r="Y656" s="1565"/>
      <c r="Z656" s="1530"/>
      <c r="AA656" s="1534"/>
      <c r="AB656" s="1534"/>
      <c r="AC656" s="1540"/>
      <c r="AD656" s="1530"/>
      <c r="AE656" s="1530"/>
      <c r="AF656" s="1530"/>
      <c r="AG656" s="1532"/>
    </row>
    <row r="657" spans="1:33" ht="16.5" customHeight="1" x14ac:dyDescent="0.2">
      <c r="A657" s="1530"/>
      <c r="B657" s="1535"/>
      <c r="C657" s="1535"/>
      <c r="D657" s="1535"/>
      <c r="E657" s="1535"/>
      <c r="F657" s="1535"/>
      <c r="G657" s="1535"/>
      <c r="H657" s="1535"/>
      <c r="I657" s="1536"/>
      <c r="J657" s="1536"/>
      <c r="K657" s="1536"/>
      <c r="L657" s="1536"/>
      <c r="M657" s="1537"/>
      <c r="N657" s="1538"/>
      <c r="O657" s="1539"/>
      <c r="P657" s="1540"/>
      <c r="Q657" s="1540"/>
      <c r="R657" s="1540"/>
      <c r="S657" s="1540"/>
      <c r="T657" s="1537"/>
      <c r="U657" s="1541"/>
      <c r="V657" s="1587"/>
      <c r="W657" s="1535"/>
      <c r="X657" s="1565"/>
      <c r="Y657" s="1565"/>
      <c r="Z657" s="1530"/>
      <c r="AA657" s="1534"/>
      <c r="AB657" s="1534"/>
      <c r="AC657" s="1540"/>
      <c r="AD657" s="1530"/>
      <c r="AE657" s="1530"/>
      <c r="AF657" s="1530"/>
      <c r="AG657" s="1532"/>
    </row>
    <row r="658" spans="1:33" ht="16.5" customHeight="1" x14ac:dyDescent="0.2">
      <c r="A658" s="1530"/>
      <c r="B658" s="1535"/>
      <c r="C658" s="1535"/>
      <c r="D658" s="1535"/>
      <c r="E658" s="1535"/>
      <c r="F658" s="1535"/>
      <c r="G658" s="1535"/>
      <c r="H658" s="1535"/>
      <c r="I658" s="1536"/>
      <c r="J658" s="1536"/>
      <c r="K658" s="1536"/>
      <c r="L658" s="1536"/>
      <c r="M658" s="1537"/>
      <c r="N658" s="1538"/>
      <c r="O658" s="1539"/>
      <c r="P658" s="1540"/>
      <c r="Q658" s="1540"/>
      <c r="R658" s="1540"/>
      <c r="S658" s="1540"/>
      <c r="T658" s="1537"/>
      <c r="U658" s="1541"/>
      <c r="V658" s="1587"/>
      <c r="W658" s="1535"/>
      <c r="X658" s="1565"/>
      <c r="Y658" s="1565"/>
      <c r="Z658" s="1530"/>
      <c r="AA658" s="1534"/>
      <c r="AB658" s="1534"/>
      <c r="AC658" s="1540"/>
      <c r="AD658" s="1530"/>
      <c r="AE658" s="1530"/>
      <c r="AF658" s="1530"/>
      <c r="AG658" s="1532"/>
    </row>
    <row r="659" spans="1:33" ht="16.5" customHeight="1" x14ac:dyDescent="0.2">
      <c r="A659" s="1530"/>
      <c r="B659" s="1535"/>
      <c r="C659" s="1535"/>
      <c r="D659" s="1535"/>
      <c r="E659" s="1535"/>
      <c r="F659" s="1535"/>
      <c r="G659" s="1535"/>
      <c r="H659" s="1535"/>
      <c r="I659" s="1536"/>
      <c r="J659" s="1536"/>
      <c r="K659" s="1536"/>
      <c r="L659" s="1536"/>
      <c r="M659" s="1537"/>
      <c r="N659" s="1538"/>
      <c r="O659" s="1539"/>
      <c r="P659" s="1540"/>
      <c r="Q659" s="1540"/>
      <c r="R659" s="1540"/>
      <c r="S659" s="1540"/>
      <c r="T659" s="1537"/>
      <c r="U659" s="1541"/>
      <c r="V659" s="1587"/>
      <c r="W659" s="1535"/>
      <c r="X659" s="1565"/>
      <c r="Y659" s="1565"/>
      <c r="Z659" s="1530"/>
      <c r="AA659" s="1534"/>
      <c r="AB659" s="1534"/>
      <c r="AC659" s="1540"/>
      <c r="AD659" s="1530"/>
      <c r="AE659" s="1530"/>
      <c r="AF659" s="1530"/>
      <c r="AG659" s="1532"/>
    </row>
    <row r="660" spans="1:33" ht="16.5" customHeight="1" x14ac:dyDescent="0.2">
      <c r="A660" s="1530"/>
      <c r="B660" s="1535"/>
      <c r="C660" s="1535"/>
      <c r="D660" s="1535"/>
      <c r="E660" s="1535"/>
      <c r="F660" s="1535"/>
      <c r="G660" s="1535"/>
      <c r="H660" s="1535"/>
      <c r="I660" s="1536"/>
      <c r="J660" s="1536"/>
      <c r="K660" s="1536"/>
      <c r="L660" s="1536"/>
      <c r="M660" s="1537"/>
      <c r="N660" s="1538"/>
      <c r="O660" s="1539"/>
      <c r="P660" s="1540"/>
      <c r="Q660" s="1540"/>
      <c r="R660" s="1540"/>
      <c r="S660" s="1540"/>
      <c r="T660" s="1537"/>
      <c r="U660" s="1541"/>
      <c r="V660" s="1587"/>
      <c r="W660" s="1535"/>
      <c r="X660" s="1565"/>
      <c r="Y660" s="1565"/>
      <c r="Z660" s="1530"/>
      <c r="AA660" s="1534"/>
      <c r="AB660" s="1534"/>
      <c r="AC660" s="1540"/>
      <c r="AD660" s="1530"/>
      <c r="AE660" s="1530"/>
      <c r="AF660" s="1530"/>
      <c r="AG660" s="1532"/>
    </row>
    <row r="661" spans="1:33" ht="16.5" customHeight="1" x14ac:dyDescent="0.2">
      <c r="A661" s="1530"/>
      <c r="B661" s="1535"/>
      <c r="C661" s="1535"/>
      <c r="D661" s="1535"/>
      <c r="E661" s="1535"/>
      <c r="F661" s="1535"/>
      <c r="G661" s="1535"/>
      <c r="H661" s="1535"/>
      <c r="I661" s="1536"/>
      <c r="J661" s="1536"/>
      <c r="K661" s="1536"/>
      <c r="L661" s="1536"/>
      <c r="M661" s="1537"/>
      <c r="N661" s="1538"/>
      <c r="O661" s="1539"/>
      <c r="P661" s="1540"/>
      <c r="Q661" s="1540"/>
      <c r="R661" s="1540"/>
      <c r="S661" s="1540"/>
      <c r="T661" s="1537"/>
      <c r="U661" s="1541"/>
      <c r="V661" s="1587"/>
      <c r="W661" s="1535"/>
      <c r="X661" s="1565"/>
      <c r="Y661" s="1565"/>
      <c r="Z661" s="1530"/>
      <c r="AA661" s="1534"/>
      <c r="AB661" s="1534"/>
      <c r="AC661" s="1540"/>
      <c r="AD661" s="1530"/>
      <c r="AE661" s="1530"/>
      <c r="AF661" s="1530"/>
      <c r="AG661" s="1532"/>
    </row>
    <row r="662" spans="1:33" ht="16.5" customHeight="1" x14ac:dyDescent="0.2">
      <c r="A662" s="1530"/>
      <c r="B662" s="1535"/>
      <c r="C662" s="1535"/>
      <c r="D662" s="1535"/>
      <c r="E662" s="1535"/>
      <c r="F662" s="1535"/>
      <c r="G662" s="1535"/>
      <c r="H662" s="1535"/>
      <c r="I662" s="1536"/>
      <c r="J662" s="1536"/>
      <c r="K662" s="1536"/>
      <c r="L662" s="1536"/>
      <c r="M662" s="1537"/>
      <c r="N662" s="1538"/>
      <c r="O662" s="1539"/>
      <c r="P662" s="1540"/>
      <c r="Q662" s="1540"/>
      <c r="R662" s="1540"/>
      <c r="S662" s="1540"/>
      <c r="T662" s="1537"/>
      <c r="U662" s="1541"/>
      <c r="V662" s="1587"/>
      <c r="W662" s="1535"/>
      <c r="X662" s="1565"/>
      <c r="Y662" s="1565"/>
      <c r="Z662" s="1530"/>
      <c r="AA662" s="1534"/>
      <c r="AB662" s="1534"/>
      <c r="AC662" s="1540"/>
      <c r="AD662" s="1530"/>
      <c r="AE662" s="1530"/>
      <c r="AF662" s="1530"/>
      <c r="AG662" s="1532"/>
    </row>
    <row r="663" spans="1:33" ht="16.5" customHeight="1" x14ac:dyDescent="0.2">
      <c r="A663" s="1530"/>
      <c r="B663" s="1535"/>
      <c r="C663" s="1535"/>
      <c r="D663" s="1535"/>
      <c r="E663" s="1535"/>
      <c r="F663" s="1535"/>
      <c r="G663" s="1535"/>
      <c r="H663" s="1535"/>
      <c r="I663" s="1536"/>
      <c r="J663" s="1536"/>
      <c r="K663" s="1536"/>
      <c r="L663" s="1536"/>
      <c r="M663" s="1537"/>
      <c r="N663" s="1538"/>
      <c r="O663" s="1539"/>
      <c r="P663" s="1540"/>
      <c r="Q663" s="1540"/>
      <c r="R663" s="1540"/>
      <c r="S663" s="1540"/>
      <c r="T663" s="1537"/>
      <c r="U663" s="1541"/>
      <c r="V663" s="1587"/>
      <c r="W663" s="1535"/>
      <c r="X663" s="1565"/>
      <c r="Y663" s="1565"/>
      <c r="Z663" s="1530"/>
      <c r="AA663" s="1534"/>
      <c r="AB663" s="1534"/>
      <c r="AC663" s="1540"/>
      <c r="AD663" s="1530"/>
      <c r="AE663" s="1530"/>
      <c r="AF663" s="1530"/>
      <c r="AG663" s="1532"/>
    </row>
    <row r="664" spans="1:33" ht="16.5" customHeight="1" x14ac:dyDescent="0.2">
      <c r="A664" s="1530"/>
      <c r="B664" s="1535"/>
      <c r="C664" s="1535"/>
      <c r="D664" s="1535"/>
      <c r="E664" s="1535"/>
      <c r="F664" s="1535"/>
      <c r="G664" s="1535"/>
      <c r="H664" s="1535"/>
      <c r="I664" s="1536"/>
      <c r="J664" s="1536"/>
      <c r="K664" s="1536"/>
      <c r="L664" s="1536"/>
      <c r="M664" s="1537"/>
      <c r="N664" s="1538"/>
      <c r="O664" s="1539"/>
      <c r="P664" s="1540"/>
      <c r="Q664" s="1540"/>
      <c r="R664" s="1540"/>
      <c r="S664" s="1540"/>
      <c r="T664" s="1537"/>
      <c r="U664" s="1541"/>
      <c r="V664" s="1587"/>
      <c r="W664" s="1535"/>
      <c r="X664" s="1565"/>
      <c r="Y664" s="1565"/>
      <c r="Z664" s="1530"/>
      <c r="AA664" s="1534"/>
      <c r="AB664" s="1534"/>
      <c r="AC664" s="1540"/>
      <c r="AD664" s="1530"/>
      <c r="AE664" s="1530"/>
      <c r="AF664" s="1530"/>
      <c r="AG664" s="1532"/>
    </row>
    <row r="665" spans="1:33" ht="16.5" customHeight="1" x14ac:dyDescent="0.2">
      <c r="A665" s="1530"/>
      <c r="B665" s="1535"/>
      <c r="C665" s="1535"/>
      <c r="D665" s="1535"/>
      <c r="E665" s="1535"/>
      <c r="F665" s="1535"/>
      <c r="G665" s="1535"/>
      <c r="H665" s="1535"/>
      <c r="I665" s="1536"/>
      <c r="J665" s="1536"/>
      <c r="K665" s="1536"/>
      <c r="L665" s="1536"/>
      <c r="M665" s="1537"/>
      <c r="N665" s="1538"/>
      <c r="O665" s="1539"/>
      <c r="P665" s="1540"/>
      <c r="Q665" s="1540"/>
      <c r="R665" s="1540"/>
      <c r="S665" s="1540"/>
      <c r="T665" s="1537"/>
      <c r="U665" s="1541"/>
      <c r="V665" s="1587"/>
      <c r="W665" s="1535"/>
      <c r="X665" s="1565"/>
      <c r="Y665" s="1565"/>
      <c r="Z665" s="1530"/>
      <c r="AA665" s="1534"/>
      <c r="AB665" s="1534"/>
      <c r="AC665" s="1540"/>
      <c r="AD665" s="1530"/>
      <c r="AE665" s="1530"/>
      <c r="AF665" s="1530"/>
      <c r="AG665" s="1532"/>
    </row>
    <row r="666" spans="1:33" ht="16.5" customHeight="1" x14ac:dyDescent="0.2">
      <c r="A666" s="1530"/>
      <c r="B666" s="1535"/>
      <c r="C666" s="1535"/>
      <c r="D666" s="1535"/>
      <c r="E666" s="1535"/>
      <c r="F666" s="1535"/>
      <c r="G666" s="1535"/>
      <c r="H666" s="1535"/>
      <c r="I666" s="1536"/>
      <c r="J666" s="1536"/>
      <c r="K666" s="1536"/>
      <c r="L666" s="1536"/>
      <c r="M666" s="1537"/>
      <c r="N666" s="1538"/>
      <c r="O666" s="1539"/>
      <c r="P666" s="1540"/>
      <c r="Q666" s="1540"/>
      <c r="R666" s="1540"/>
      <c r="S666" s="1540"/>
      <c r="T666" s="1537"/>
      <c r="U666" s="1541"/>
      <c r="V666" s="1587"/>
      <c r="W666" s="1535"/>
      <c r="X666" s="1565"/>
      <c r="Y666" s="1565"/>
      <c r="Z666" s="1530"/>
      <c r="AA666" s="1534"/>
      <c r="AB666" s="1534"/>
      <c r="AC666" s="1540"/>
      <c r="AD666" s="1530"/>
      <c r="AE666" s="1530"/>
      <c r="AF666" s="1530"/>
      <c r="AG666" s="1532"/>
    </row>
    <row r="667" spans="1:33" ht="16.5" customHeight="1" x14ac:dyDescent="0.2">
      <c r="A667" s="1530"/>
      <c r="B667" s="1535"/>
      <c r="C667" s="1535"/>
      <c r="D667" s="1535"/>
      <c r="E667" s="1535"/>
      <c r="F667" s="1535"/>
      <c r="G667" s="1535"/>
      <c r="H667" s="1535"/>
      <c r="I667" s="1536"/>
      <c r="J667" s="1536"/>
      <c r="K667" s="1536"/>
      <c r="L667" s="1536"/>
      <c r="M667" s="1537"/>
      <c r="N667" s="1538"/>
      <c r="O667" s="1539"/>
      <c r="P667" s="1540"/>
      <c r="Q667" s="1540"/>
      <c r="R667" s="1540"/>
      <c r="S667" s="1540"/>
      <c r="T667" s="1537"/>
      <c r="U667" s="1541"/>
      <c r="V667" s="1587"/>
      <c r="W667" s="1535"/>
      <c r="X667" s="1565"/>
      <c r="Y667" s="1565"/>
      <c r="Z667" s="1530"/>
      <c r="AA667" s="1534"/>
      <c r="AB667" s="1534"/>
      <c r="AC667" s="1540"/>
      <c r="AD667" s="1530"/>
      <c r="AE667" s="1530"/>
      <c r="AF667" s="1530"/>
      <c r="AG667" s="1532"/>
    </row>
    <row r="668" spans="1:33" ht="16.5" customHeight="1" x14ac:dyDescent="0.2">
      <c r="A668" s="1530"/>
      <c r="B668" s="1535"/>
      <c r="C668" s="1535"/>
      <c r="D668" s="1535"/>
      <c r="E668" s="1535"/>
      <c r="F668" s="1535"/>
      <c r="G668" s="1535"/>
      <c r="H668" s="1535"/>
      <c r="I668" s="1536"/>
      <c r="J668" s="1536"/>
      <c r="K668" s="1536"/>
      <c r="L668" s="1536"/>
      <c r="M668" s="1537"/>
      <c r="N668" s="1538"/>
      <c r="O668" s="1539"/>
      <c r="P668" s="1540"/>
      <c r="Q668" s="1540"/>
      <c r="R668" s="1540"/>
      <c r="S668" s="1540"/>
      <c r="T668" s="1537"/>
      <c r="U668" s="1541"/>
      <c r="V668" s="1587"/>
      <c r="W668" s="1535"/>
      <c r="X668" s="1565"/>
      <c r="Y668" s="1565"/>
      <c r="Z668" s="1530"/>
      <c r="AA668" s="1534"/>
      <c r="AB668" s="1534"/>
      <c r="AC668" s="1540"/>
      <c r="AD668" s="1530"/>
      <c r="AE668" s="1530"/>
      <c r="AF668" s="1530"/>
      <c r="AG668" s="1532"/>
    </row>
    <row r="669" spans="1:33" ht="16.5" customHeight="1" x14ac:dyDescent="0.2">
      <c r="A669" s="1530"/>
      <c r="B669" s="1535"/>
      <c r="C669" s="1535"/>
      <c r="D669" s="1535"/>
      <c r="E669" s="1535"/>
      <c r="F669" s="1535"/>
      <c r="G669" s="1535"/>
      <c r="H669" s="1535"/>
      <c r="I669" s="1536"/>
      <c r="J669" s="1536"/>
      <c r="K669" s="1536"/>
      <c r="L669" s="1536"/>
      <c r="M669" s="1537"/>
      <c r="N669" s="1538"/>
      <c r="O669" s="1539"/>
      <c r="P669" s="1540"/>
      <c r="Q669" s="1540"/>
      <c r="R669" s="1540"/>
      <c r="S669" s="1540"/>
      <c r="T669" s="1537"/>
      <c r="U669" s="1541"/>
      <c r="V669" s="1587"/>
      <c r="W669" s="1535"/>
      <c r="X669" s="1565"/>
      <c r="Y669" s="1565"/>
      <c r="Z669" s="1530"/>
      <c r="AA669" s="1534"/>
      <c r="AB669" s="1534"/>
      <c r="AC669" s="1540"/>
      <c r="AD669" s="1530"/>
      <c r="AE669" s="1530"/>
      <c r="AF669" s="1530"/>
      <c r="AG669" s="1532"/>
    </row>
    <row r="670" spans="1:33" ht="16.5" customHeight="1" x14ac:dyDescent="0.2">
      <c r="A670" s="1530"/>
      <c r="B670" s="1535"/>
      <c r="C670" s="1535"/>
      <c r="D670" s="1535"/>
      <c r="E670" s="1535"/>
      <c r="F670" s="1535"/>
      <c r="G670" s="1535"/>
      <c r="H670" s="1535"/>
      <c r="I670" s="1536"/>
      <c r="J670" s="1536"/>
      <c r="K670" s="1536"/>
      <c r="L670" s="1536"/>
      <c r="M670" s="1537"/>
      <c r="N670" s="1538"/>
      <c r="O670" s="1539"/>
      <c r="P670" s="1540"/>
      <c r="Q670" s="1540"/>
      <c r="R670" s="1540"/>
      <c r="S670" s="1540"/>
      <c r="T670" s="1537"/>
      <c r="U670" s="1541"/>
      <c r="V670" s="1587"/>
      <c r="W670" s="1535"/>
      <c r="X670" s="1565"/>
      <c r="Y670" s="1565"/>
      <c r="Z670" s="1530"/>
      <c r="AA670" s="1534"/>
      <c r="AB670" s="1534"/>
      <c r="AC670" s="1540"/>
      <c r="AD670" s="1530"/>
      <c r="AE670" s="1530"/>
      <c r="AF670" s="1530"/>
      <c r="AG670" s="1532"/>
    </row>
    <row r="671" spans="1:33" ht="16.5" customHeight="1" x14ac:dyDescent="0.2">
      <c r="A671" s="1530"/>
      <c r="B671" s="1535"/>
      <c r="C671" s="1535"/>
      <c r="D671" s="1535"/>
      <c r="E671" s="1535"/>
      <c r="F671" s="1535"/>
      <c r="G671" s="1535"/>
      <c r="H671" s="1535"/>
      <c r="I671" s="1536"/>
      <c r="J671" s="1536"/>
      <c r="K671" s="1536"/>
      <c r="L671" s="1536"/>
      <c r="M671" s="1537"/>
      <c r="N671" s="1538"/>
      <c r="O671" s="1539"/>
      <c r="P671" s="1540"/>
      <c r="Q671" s="1540"/>
      <c r="R671" s="1540"/>
      <c r="S671" s="1540"/>
      <c r="T671" s="1537"/>
      <c r="U671" s="1541"/>
      <c r="V671" s="1587"/>
      <c r="W671" s="1535"/>
      <c r="X671" s="1565"/>
      <c r="Y671" s="1565"/>
      <c r="Z671" s="1530"/>
      <c r="AA671" s="1534"/>
      <c r="AB671" s="1534"/>
      <c r="AC671" s="1540"/>
      <c r="AD671" s="1530"/>
      <c r="AE671" s="1530"/>
      <c r="AF671" s="1530"/>
      <c r="AG671" s="1532"/>
    </row>
    <row r="672" spans="1:33" ht="16.5" customHeight="1" x14ac:dyDescent="0.2">
      <c r="A672" s="1530"/>
      <c r="B672" s="1535"/>
      <c r="C672" s="1535"/>
      <c r="D672" s="1535"/>
      <c r="E672" s="1535"/>
      <c r="F672" s="1535"/>
      <c r="G672" s="1535"/>
      <c r="H672" s="1535"/>
      <c r="I672" s="1536"/>
      <c r="J672" s="1536"/>
      <c r="K672" s="1536"/>
      <c r="L672" s="1536"/>
      <c r="M672" s="1537"/>
      <c r="N672" s="1538"/>
      <c r="O672" s="1539"/>
      <c r="P672" s="1540"/>
      <c r="Q672" s="1540"/>
      <c r="R672" s="1540"/>
      <c r="S672" s="1540"/>
      <c r="T672" s="1537"/>
      <c r="U672" s="1541"/>
      <c r="V672" s="1587"/>
      <c r="W672" s="1535"/>
      <c r="X672" s="1565"/>
      <c r="Y672" s="1565"/>
      <c r="Z672" s="1530"/>
      <c r="AA672" s="1534"/>
      <c r="AB672" s="1534"/>
      <c r="AC672" s="1540"/>
      <c r="AD672" s="1530"/>
      <c r="AE672" s="1530"/>
      <c r="AF672" s="1530"/>
      <c r="AG672" s="1532"/>
    </row>
    <row r="673" spans="1:33" ht="16.5" customHeight="1" x14ac:dyDescent="0.2">
      <c r="A673" s="1530"/>
      <c r="B673" s="1535"/>
      <c r="C673" s="1535"/>
      <c r="D673" s="1535"/>
      <c r="E673" s="1535"/>
      <c r="F673" s="1535"/>
      <c r="G673" s="1535"/>
      <c r="H673" s="1535"/>
      <c r="I673" s="1536"/>
      <c r="J673" s="1536"/>
      <c r="K673" s="1536"/>
      <c r="L673" s="1536"/>
      <c r="M673" s="1537"/>
      <c r="N673" s="1538"/>
      <c r="O673" s="1539"/>
      <c r="P673" s="1540"/>
      <c r="Q673" s="1540"/>
      <c r="R673" s="1540"/>
      <c r="S673" s="1540"/>
      <c r="T673" s="1537"/>
      <c r="U673" s="1541"/>
      <c r="V673" s="1587"/>
      <c r="W673" s="1535"/>
      <c r="X673" s="1565"/>
      <c r="Y673" s="1565"/>
      <c r="Z673" s="1530"/>
      <c r="AA673" s="1534"/>
      <c r="AB673" s="1534"/>
      <c r="AC673" s="1540"/>
      <c r="AD673" s="1530"/>
      <c r="AE673" s="1530"/>
      <c r="AF673" s="1530"/>
      <c r="AG673" s="1532"/>
    </row>
    <row r="674" spans="1:33" ht="16.5" customHeight="1" x14ac:dyDescent="0.2">
      <c r="A674" s="1530"/>
      <c r="B674" s="1535"/>
      <c r="C674" s="1535"/>
      <c r="D674" s="1535"/>
      <c r="E674" s="1535"/>
      <c r="F674" s="1535"/>
      <c r="G674" s="1535"/>
      <c r="H674" s="1535"/>
      <c r="I674" s="1536"/>
      <c r="J674" s="1536"/>
      <c r="K674" s="1536"/>
      <c r="L674" s="1536"/>
      <c r="M674" s="1537"/>
      <c r="N674" s="1538"/>
      <c r="O674" s="1539"/>
      <c r="P674" s="1540"/>
      <c r="Q674" s="1540"/>
      <c r="R674" s="1540"/>
      <c r="S674" s="1540"/>
      <c r="T674" s="1537"/>
      <c r="U674" s="1541"/>
      <c r="V674" s="1587"/>
      <c r="W674" s="1535"/>
      <c r="X674" s="1565"/>
      <c r="Y674" s="1565"/>
      <c r="Z674" s="1530"/>
      <c r="AA674" s="1534"/>
      <c r="AB674" s="1534"/>
      <c r="AC674" s="1540"/>
      <c r="AD674" s="1530"/>
      <c r="AE674" s="1530"/>
      <c r="AF674" s="1530"/>
      <c r="AG674" s="1532"/>
    </row>
    <row r="675" spans="1:33" ht="16.5" customHeight="1" x14ac:dyDescent="0.2">
      <c r="A675" s="1530"/>
      <c r="B675" s="1535"/>
      <c r="C675" s="1535"/>
      <c r="D675" s="1535"/>
      <c r="E675" s="1535"/>
      <c r="F675" s="1535"/>
      <c r="G675" s="1535"/>
      <c r="H675" s="1535"/>
      <c r="I675" s="1536"/>
      <c r="J675" s="1536"/>
      <c r="K675" s="1536"/>
      <c r="L675" s="1536"/>
      <c r="M675" s="1537"/>
      <c r="N675" s="1538"/>
      <c r="O675" s="1539"/>
      <c r="P675" s="1540"/>
      <c r="Q675" s="1540"/>
      <c r="R675" s="1540"/>
      <c r="S675" s="1540"/>
      <c r="T675" s="1537"/>
      <c r="U675" s="1541"/>
      <c r="V675" s="1587"/>
      <c r="W675" s="1535"/>
      <c r="X675" s="1565"/>
      <c r="Y675" s="1565"/>
      <c r="Z675" s="1530"/>
      <c r="AA675" s="1534"/>
      <c r="AB675" s="1534"/>
      <c r="AC675" s="1540"/>
      <c r="AD675" s="1530"/>
      <c r="AE675" s="1530"/>
      <c r="AF675" s="1530"/>
      <c r="AG675" s="1532"/>
    </row>
    <row r="676" spans="1:33" ht="16.5" customHeight="1" x14ac:dyDescent="0.2">
      <c r="A676" s="1530"/>
      <c r="B676" s="1535"/>
      <c r="C676" s="1535"/>
      <c r="D676" s="1535"/>
      <c r="E676" s="1535"/>
      <c r="F676" s="1535"/>
      <c r="G676" s="1535"/>
      <c r="H676" s="1535"/>
      <c r="I676" s="1536"/>
      <c r="J676" s="1536"/>
      <c r="K676" s="1536"/>
      <c r="L676" s="1536"/>
      <c r="M676" s="1537"/>
      <c r="N676" s="1538"/>
      <c r="O676" s="1539"/>
      <c r="P676" s="1540"/>
      <c r="Q676" s="1540"/>
      <c r="R676" s="1540"/>
      <c r="S676" s="1540"/>
      <c r="T676" s="1537"/>
      <c r="U676" s="1541"/>
      <c r="V676" s="1587"/>
      <c r="W676" s="1535"/>
      <c r="X676" s="1565"/>
      <c r="Y676" s="1565"/>
      <c r="Z676" s="1530"/>
      <c r="AA676" s="1534"/>
      <c r="AB676" s="1534"/>
      <c r="AC676" s="1540"/>
      <c r="AD676" s="1530"/>
      <c r="AE676" s="1530"/>
      <c r="AF676" s="1530"/>
      <c r="AG676" s="1532"/>
    </row>
    <row r="677" spans="1:33" ht="16.5" customHeight="1" x14ac:dyDescent="0.2">
      <c r="A677" s="1530"/>
      <c r="B677" s="1535"/>
      <c r="C677" s="1535"/>
      <c r="D677" s="1535"/>
      <c r="E677" s="1535"/>
      <c r="F677" s="1535"/>
      <c r="G677" s="1535"/>
      <c r="H677" s="1535"/>
      <c r="I677" s="1536"/>
      <c r="J677" s="1536"/>
      <c r="K677" s="1536"/>
      <c r="L677" s="1536"/>
      <c r="M677" s="1537"/>
      <c r="N677" s="1538"/>
      <c r="O677" s="1539"/>
      <c r="P677" s="1540"/>
      <c r="Q677" s="1540"/>
      <c r="R677" s="1540"/>
      <c r="S677" s="1540"/>
      <c r="T677" s="1537"/>
      <c r="U677" s="1541"/>
      <c r="V677" s="1587"/>
      <c r="W677" s="1535"/>
      <c r="X677" s="1565"/>
      <c r="Y677" s="1565"/>
      <c r="Z677" s="1530"/>
      <c r="AA677" s="1534"/>
      <c r="AB677" s="1534"/>
      <c r="AC677" s="1540"/>
      <c r="AD677" s="1530"/>
      <c r="AE677" s="1530"/>
      <c r="AF677" s="1530"/>
      <c r="AG677" s="1532"/>
    </row>
    <row r="678" spans="1:33" ht="16.5" customHeight="1" x14ac:dyDescent="0.2">
      <c r="A678" s="1530"/>
      <c r="B678" s="1535"/>
      <c r="C678" s="1535"/>
      <c r="D678" s="1535"/>
      <c r="E678" s="1535"/>
      <c r="F678" s="1535"/>
      <c r="G678" s="1535"/>
      <c r="H678" s="1535"/>
      <c r="I678" s="1536"/>
      <c r="J678" s="1536"/>
      <c r="K678" s="1536"/>
      <c r="L678" s="1536"/>
      <c r="M678" s="1537"/>
      <c r="N678" s="1538"/>
      <c r="O678" s="1539"/>
      <c r="P678" s="1540"/>
      <c r="Q678" s="1540"/>
      <c r="R678" s="1540"/>
      <c r="S678" s="1540"/>
      <c r="T678" s="1537"/>
      <c r="U678" s="1541"/>
      <c r="V678" s="1587"/>
      <c r="W678" s="1535"/>
      <c r="X678" s="1565"/>
      <c r="Y678" s="1565"/>
      <c r="Z678" s="1530"/>
      <c r="AA678" s="1534"/>
      <c r="AB678" s="1534"/>
      <c r="AC678" s="1540"/>
      <c r="AD678" s="1530"/>
      <c r="AE678" s="1530"/>
      <c r="AF678" s="1530"/>
      <c r="AG678" s="1532"/>
    </row>
    <row r="679" spans="1:33" ht="16.5" customHeight="1" x14ac:dyDescent="0.2">
      <c r="A679" s="1530"/>
      <c r="B679" s="1535"/>
      <c r="C679" s="1535"/>
      <c r="D679" s="1535"/>
      <c r="E679" s="1535"/>
      <c r="F679" s="1535"/>
      <c r="G679" s="1535"/>
      <c r="H679" s="1535"/>
      <c r="I679" s="1536"/>
      <c r="J679" s="1536"/>
      <c r="K679" s="1536"/>
      <c r="L679" s="1536"/>
      <c r="M679" s="1537"/>
      <c r="N679" s="1538"/>
      <c r="O679" s="1539"/>
      <c r="P679" s="1540"/>
      <c r="Q679" s="1540"/>
      <c r="R679" s="1540"/>
      <c r="S679" s="1540"/>
      <c r="T679" s="1537"/>
      <c r="U679" s="1541"/>
      <c r="V679" s="1587"/>
      <c r="W679" s="1535"/>
      <c r="X679" s="1565"/>
      <c r="Y679" s="1565"/>
      <c r="Z679" s="1530"/>
      <c r="AA679" s="1534"/>
      <c r="AB679" s="1534"/>
      <c r="AC679" s="1540"/>
      <c r="AD679" s="1530"/>
      <c r="AE679" s="1530"/>
      <c r="AF679" s="1530"/>
      <c r="AG679" s="1532"/>
    </row>
    <row r="680" spans="1:33" ht="16.5" customHeight="1" x14ac:dyDescent="0.2">
      <c r="A680" s="1530"/>
      <c r="B680" s="1535"/>
      <c r="C680" s="1535"/>
      <c r="D680" s="1535"/>
      <c r="E680" s="1535"/>
      <c r="F680" s="1535"/>
      <c r="G680" s="1535"/>
      <c r="H680" s="1535"/>
      <c r="I680" s="1536"/>
      <c r="J680" s="1536"/>
      <c r="K680" s="1536"/>
      <c r="L680" s="1536"/>
      <c r="M680" s="1537"/>
      <c r="N680" s="1538"/>
      <c r="O680" s="1539"/>
      <c r="P680" s="1540"/>
      <c r="Q680" s="1540"/>
      <c r="R680" s="1540"/>
      <c r="S680" s="1540"/>
      <c r="T680" s="1537"/>
      <c r="U680" s="1541"/>
      <c r="V680" s="1587"/>
      <c r="W680" s="1535"/>
      <c r="X680" s="1565"/>
      <c r="Y680" s="1565"/>
      <c r="Z680" s="1530"/>
      <c r="AA680" s="1534"/>
      <c r="AB680" s="1534"/>
      <c r="AC680" s="1540"/>
      <c r="AD680" s="1530"/>
      <c r="AE680" s="1530"/>
      <c r="AF680" s="1530"/>
      <c r="AG680" s="1532"/>
    </row>
    <row r="681" spans="1:33" ht="16.5" customHeight="1" x14ac:dyDescent="0.2">
      <c r="A681" s="1530"/>
      <c r="B681" s="1535"/>
      <c r="C681" s="1535"/>
      <c r="D681" s="1535"/>
      <c r="E681" s="1535"/>
      <c r="F681" s="1535"/>
      <c r="G681" s="1535"/>
      <c r="H681" s="1535"/>
      <c r="I681" s="1536"/>
      <c r="J681" s="1536"/>
      <c r="K681" s="1536"/>
      <c r="L681" s="1536"/>
      <c r="M681" s="1537"/>
      <c r="N681" s="1538"/>
      <c r="O681" s="1539"/>
      <c r="P681" s="1540"/>
      <c r="Q681" s="1540"/>
      <c r="R681" s="1540"/>
      <c r="S681" s="1540"/>
      <c r="T681" s="1537"/>
      <c r="U681" s="1541"/>
      <c r="V681" s="1587"/>
      <c r="W681" s="1535"/>
      <c r="X681" s="1565"/>
      <c r="Y681" s="1565"/>
      <c r="Z681" s="1530"/>
      <c r="AA681" s="1534"/>
      <c r="AB681" s="1534"/>
      <c r="AC681" s="1540"/>
      <c r="AD681" s="1530"/>
      <c r="AE681" s="1530"/>
      <c r="AF681" s="1530"/>
      <c r="AG681" s="1532"/>
    </row>
    <row r="682" spans="1:33" ht="16.5" customHeight="1" x14ac:dyDescent="0.2">
      <c r="A682" s="1530"/>
      <c r="B682" s="1535"/>
      <c r="C682" s="1535"/>
      <c r="D682" s="1535"/>
      <c r="E682" s="1535"/>
      <c r="F682" s="1535"/>
      <c r="G682" s="1535"/>
      <c r="H682" s="1535"/>
      <c r="I682" s="1536"/>
      <c r="J682" s="1536"/>
      <c r="K682" s="1536"/>
      <c r="L682" s="1536"/>
      <c r="M682" s="1537"/>
      <c r="N682" s="1538"/>
      <c r="O682" s="1539"/>
      <c r="P682" s="1540"/>
      <c r="Q682" s="1540"/>
      <c r="R682" s="1540"/>
      <c r="S682" s="1540"/>
      <c r="T682" s="1537"/>
      <c r="U682" s="1541"/>
      <c r="V682" s="1587"/>
      <c r="W682" s="1535"/>
      <c r="X682" s="1565"/>
      <c r="Y682" s="1565"/>
      <c r="Z682" s="1530"/>
      <c r="AA682" s="1534"/>
      <c r="AB682" s="1534"/>
      <c r="AC682" s="1540"/>
      <c r="AD682" s="1530"/>
      <c r="AE682" s="1530"/>
      <c r="AF682" s="1530"/>
      <c r="AG682" s="1532"/>
    </row>
    <row r="683" spans="1:33" ht="16.5" customHeight="1" x14ac:dyDescent="0.2">
      <c r="A683" s="1530"/>
      <c r="B683" s="1535"/>
      <c r="C683" s="1535"/>
      <c r="D683" s="1535"/>
      <c r="E683" s="1535"/>
      <c r="F683" s="1535"/>
      <c r="G683" s="1535"/>
      <c r="H683" s="1535"/>
      <c r="I683" s="1536"/>
      <c r="J683" s="1536"/>
      <c r="K683" s="1536"/>
      <c r="L683" s="1536"/>
      <c r="M683" s="1537"/>
      <c r="N683" s="1538"/>
      <c r="O683" s="1539"/>
      <c r="P683" s="1540"/>
      <c r="Q683" s="1540"/>
      <c r="R683" s="1540"/>
      <c r="S683" s="1540"/>
      <c r="T683" s="1537"/>
      <c r="U683" s="1541"/>
      <c r="V683" s="1587"/>
      <c r="W683" s="1535"/>
      <c r="X683" s="1565"/>
      <c r="Y683" s="1565"/>
      <c r="Z683" s="1530"/>
      <c r="AA683" s="1534"/>
      <c r="AB683" s="1534"/>
      <c r="AC683" s="1540"/>
      <c r="AD683" s="1530"/>
      <c r="AE683" s="1530"/>
      <c r="AF683" s="1530"/>
      <c r="AG683" s="1532"/>
    </row>
    <row r="684" spans="1:33" ht="16.5" customHeight="1" x14ac:dyDescent="0.2">
      <c r="A684" s="1530"/>
      <c r="B684" s="1535"/>
      <c r="C684" s="1535"/>
      <c r="D684" s="1535"/>
      <c r="E684" s="1535"/>
      <c r="F684" s="1535"/>
      <c r="G684" s="1535"/>
      <c r="H684" s="1535"/>
      <c r="I684" s="1536"/>
      <c r="J684" s="1536"/>
      <c r="K684" s="1536"/>
      <c r="L684" s="1536"/>
      <c r="M684" s="1537"/>
      <c r="N684" s="1538"/>
      <c r="O684" s="1539"/>
      <c r="P684" s="1540"/>
      <c r="Q684" s="1540"/>
      <c r="R684" s="1540"/>
      <c r="S684" s="1540"/>
      <c r="T684" s="1537"/>
      <c r="U684" s="1541"/>
      <c r="V684" s="1587"/>
      <c r="W684" s="1535"/>
      <c r="X684" s="1565"/>
      <c r="Y684" s="1565"/>
      <c r="Z684" s="1530"/>
      <c r="AA684" s="1534"/>
      <c r="AB684" s="1534"/>
      <c r="AC684" s="1540"/>
      <c r="AD684" s="1530"/>
      <c r="AE684" s="1530"/>
      <c r="AF684" s="1530"/>
      <c r="AG684" s="1532"/>
    </row>
    <row r="685" spans="1:33" ht="16.5" customHeight="1" x14ac:dyDescent="0.2">
      <c r="A685" s="1530"/>
      <c r="B685" s="1535"/>
      <c r="C685" s="1535"/>
      <c r="D685" s="1535"/>
      <c r="E685" s="1535"/>
      <c r="F685" s="1535"/>
      <c r="G685" s="1535"/>
      <c r="H685" s="1535"/>
      <c r="I685" s="1536"/>
      <c r="J685" s="1536"/>
      <c r="K685" s="1536"/>
      <c r="L685" s="1536"/>
      <c r="M685" s="1537"/>
      <c r="N685" s="1538"/>
      <c r="O685" s="1539"/>
      <c r="P685" s="1540"/>
      <c r="Q685" s="1540"/>
      <c r="R685" s="1540"/>
      <c r="S685" s="1540"/>
      <c r="T685" s="1537"/>
      <c r="U685" s="1541"/>
      <c r="V685" s="1587"/>
      <c r="W685" s="1535"/>
      <c r="X685" s="1565"/>
      <c r="Y685" s="1565"/>
      <c r="Z685" s="1530"/>
      <c r="AA685" s="1534"/>
      <c r="AB685" s="1534"/>
      <c r="AC685" s="1540"/>
      <c r="AD685" s="1530"/>
      <c r="AE685" s="1530"/>
      <c r="AF685" s="1530"/>
      <c r="AG685" s="1532"/>
    </row>
    <row r="686" spans="1:33" ht="16.5" customHeight="1" x14ac:dyDescent="0.2">
      <c r="A686" s="1530"/>
      <c r="B686" s="1535"/>
      <c r="C686" s="1535"/>
      <c r="D686" s="1535"/>
      <c r="E686" s="1535"/>
      <c r="F686" s="1535"/>
      <c r="G686" s="1535"/>
      <c r="H686" s="1535"/>
      <c r="I686" s="1536"/>
      <c r="J686" s="1536"/>
      <c r="K686" s="1536"/>
      <c r="L686" s="1536"/>
      <c r="M686" s="1537"/>
      <c r="N686" s="1538"/>
      <c r="O686" s="1539"/>
      <c r="P686" s="1540"/>
      <c r="Q686" s="1540"/>
      <c r="R686" s="1540"/>
      <c r="S686" s="1540"/>
      <c r="T686" s="1537"/>
      <c r="U686" s="1541"/>
      <c r="V686" s="1587"/>
      <c r="W686" s="1535"/>
      <c r="X686" s="1565"/>
      <c r="Y686" s="1565"/>
      <c r="Z686" s="1530"/>
      <c r="AA686" s="1534"/>
      <c r="AB686" s="1534"/>
      <c r="AC686" s="1540"/>
      <c r="AD686" s="1530"/>
      <c r="AE686" s="1530"/>
      <c r="AF686" s="1530"/>
      <c r="AG686" s="1532"/>
    </row>
    <row r="687" spans="1:33" ht="16.5" customHeight="1" x14ac:dyDescent="0.2">
      <c r="A687" s="1530"/>
      <c r="B687" s="1535"/>
      <c r="C687" s="1535"/>
      <c r="D687" s="1535"/>
      <c r="E687" s="1535"/>
      <c r="F687" s="1535"/>
      <c r="G687" s="1535"/>
      <c r="H687" s="1535"/>
      <c r="I687" s="1536"/>
      <c r="J687" s="1536"/>
      <c r="K687" s="1536"/>
      <c r="L687" s="1536"/>
      <c r="M687" s="1537"/>
      <c r="N687" s="1538"/>
      <c r="O687" s="1539"/>
      <c r="P687" s="1540"/>
      <c r="Q687" s="1540"/>
      <c r="R687" s="1540"/>
      <c r="S687" s="1540"/>
      <c r="T687" s="1537"/>
      <c r="U687" s="1541"/>
      <c r="V687" s="1587"/>
      <c r="W687" s="1535"/>
      <c r="X687" s="1565"/>
      <c r="Y687" s="1565"/>
      <c r="Z687" s="1530"/>
      <c r="AA687" s="1534"/>
      <c r="AB687" s="1534"/>
      <c r="AC687" s="1540"/>
      <c r="AD687" s="1530"/>
      <c r="AE687" s="1530"/>
      <c r="AF687" s="1530"/>
      <c r="AG687" s="1532"/>
    </row>
    <row r="688" spans="1:33" ht="16.5" customHeight="1" x14ac:dyDescent="0.2">
      <c r="A688" s="1530"/>
      <c r="B688" s="1535"/>
      <c r="C688" s="1535"/>
      <c r="D688" s="1535"/>
      <c r="E688" s="1535"/>
      <c r="F688" s="1535"/>
      <c r="G688" s="1535"/>
      <c r="H688" s="1535"/>
      <c r="I688" s="1536"/>
      <c r="J688" s="1536"/>
      <c r="K688" s="1536"/>
      <c r="L688" s="1536"/>
      <c r="M688" s="1537"/>
      <c r="N688" s="1538"/>
      <c r="O688" s="1539"/>
      <c r="P688" s="1540"/>
      <c r="Q688" s="1540"/>
      <c r="R688" s="1540"/>
      <c r="S688" s="1540"/>
      <c r="T688" s="1537"/>
      <c r="U688" s="1541"/>
      <c r="V688" s="1587"/>
      <c r="W688" s="1535"/>
      <c r="X688" s="1565"/>
      <c r="Y688" s="1565"/>
      <c r="Z688" s="1530"/>
      <c r="AA688" s="1534"/>
      <c r="AB688" s="1534"/>
      <c r="AC688" s="1540"/>
      <c r="AD688" s="1530"/>
      <c r="AE688" s="1530"/>
      <c r="AF688" s="1530"/>
      <c r="AG688" s="1532"/>
    </row>
    <row r="689" spans="1:33" ht="16.5" customHeight="1" x14ac:dyDescent="0.2">
      <c r="A689" s="1530"/>
      <c r="B689" s="1535"/>
      <c r="C689" s="1535"/>
      <c r="D689" s="1535"/>
      <c r="E689" s="1535"/>
      <c r="F689" s="1535"/>
      <c r="G689" s="1535"/>
      <c r="H689" s="1535"/>
      <c r="I689" s="1536"/>
      <c r="J689" s="1536"/>
      <c r="K689" s="1536"/>
      <c r="L689" s="1536"/>
      <c r="M689" s="1537"/>
      <c r="N689" s="1538"/>
      <c r="O689" s="1539"/>
      <c r="P689" s="1540"/>
      <c r="Q689" s="1540"/>
      <c r="R689" s="1540"/>
      <c r="S689" s="1540"/>
      <c r="T689" s="1537"/>
      <c r="U689" s="1541"/>
      <c r="V689" s="1587"/>
      <c r="W689" s="1535"/>
      <c r="X689" s="1565"/>
      <c r="Y689" s="1565"/>
      <c r="Z689" s="1530"/>
      <c r="AA689" s="1534"/>
      <c r="AB689" s="1534"/>
      <c r="AC689" s="1540"/>
      <c r="AD689" s="1530"/>
      <c r="AE689" s="1530"/>
      <c r="AF689" s="1530"/>
      <c r="AG689" s="1532"/>
    </row>
    <row r="690" spans="1:33" ht="16.5" customHeight="1" x14ac:dyDescent="0.2">
      <c r="A690" s="1530"/>
      <c r="B690" s="1535"/>
      <c r="C690" s="1535"/>
      <c r="D690" s="1535"/>
      <c r="E690" s="1535"/>
      <c r="F690" s="1535"/>
      <c r="G690" s="1535"/>
      <c r="H690" s="1535"/>
      <c r="I690" s="1536"/>
      <c r="J690" s="1536"/>
      <c r="K690" s="1536"/>
      <c r="L690" s="1536"/>
      <c r="M690" s="1537"/>
      <c r="N690" s="1538"/>
      <c r="O690" s="1539"/>
      <c r="P690" s="1540"/>
      <c r="Q690" s="1540"/>
      <c r="R690" s="1540"/>
      <c r="S690" s="1540"/>
      <c r="T690" s="1537"/>
      <c r="U690" s="1541"/>
      <c r="V690" s="1587"/>
      <c r="W690" s="1535"/>
      <c r="X690" s="1565"/>
      <c r="Y690" s="1565"/>
      <c r="Z690" s="1530"/>
      <c r="AA690" s="1534"/>
      <c r="AB690" s="1534"/>
      <c r="AC690" s="1540"/>
      <c r="AD690" s="1530"/>
      <c r="AE690" s="1530"/>
      <c r="AF690" s="1530"/>
      <c r="AG690" s="1532"/>
    </row>
    <row r="691" spans="1:33" ht="16.5" customHeight="1" x14ac:dyDescent="0.2">
      <c r="A691" s="1530"/>
      <c r="B691" s="1535"/>
      <c r="C691" s="1535"/>
      <c r="D691" s="1535"/>
      <c r="E691" s="1535"/>
      <c r="F691" s="1535"/>
      <c r="G691" s="1535"/>
      <c r="H691" s="1535"/>
      <c r="I691" s="1536"/>
      <c r="J691" s="1536"/>
      <c r="K691" s="1536"/>
      <c r="L691" s="1536"/>
      <c r="M691" s="1537"/>
      <c r="N691" s="1538"/>
      <c r="O691" s="1539"/>
      <c r="P691" s="1540"/>
      <c r="Q691" s="1540"/>
      <c r="R691" s="1540"/>
      <c r="S691" s="1540"/>
      <c r="T691" s="1537"/>
      <c r="U691" s="1541"/>
      <c r="V691" s="1587"/>
      <c r="W691" s="1535"/>
      <c r="X691" s="1565"/>
      <c r="Y691" s="1565"/>
      <c r="Z691" s="1530"/>
      <c r="AA691" s="1534"/>
      <c r="AB691" s="1534"/>
      <c r="AC691" s="1540"/>
      <c r="AD691" s="1530"/>
      <c r="AE691" s="1530"/>
      <c r="AF691" s="1530"/>
      <c r="AG691" s="1532"/>
    </row>
    <row r="692" spans="1:33" ht="16.5" customHeight="1" x14ac:dyDescent="0.2">
      <c r="A692" s="1530"/>
      <c r="B692" s="1535"/>
      <c r="C692" s="1535"/>
      <c r="D692" s="1535"/>
      <c r="E692" s="1535"/>
      <c r="F692" s="1535"/>
      <c r="G692" s="1535"/>
      <c r="H692" s="1535"/>
      <c r="I692" s="1536"/>
      <c r="J692" s="1536"/>
      <c r="K692" s="1536"/>
      <c r="L692" s="1536"/>
      <c r="M692" s="1537"/>
      <c r="N692" s="1538"/>
      <c r="O692" s="1539"/>
      <c r="P692" s="1540"/>
      <c r="Q692" s="1540"/>
      <c r="R692" s="1540"/>
      <c r="S692" s="1540"/>
      <c r="T692" s="1537"/>
      <c r="U692" s="1541"/>
      <c r="V692" s="1587"/>
      <c r="W692" s="1535"/>
      <c r="X692" s="1565"/>
      <c r="Y692" s="1565"/>
      <c r="Z692" s="1530"/>
      <c r="AA692" s="1534"/>
      <c r="AB692" s="1534"/>
      <c r="AC692" s="1540"/>
      <c r="AD692" s="1530"/>
      <c r="AE692" s="1530"/>
      <c r="AF692" s="1530"/>
      <c r="AG692" s="1532"/>
    </row>
    <row r="693" spans="1:33" ht="16.5" customHeight="1" x14ac:dyDescent="0.2">
      <c r="A693" s="1530"/>
      <c r="B693" s="1535"/>
      <c r="C693" s="1535"/>
      <c r="D693" s="1535"/>
      <c r="E693" s="1535"/>
      <c r="F693" s="1535"/>
      <c r="G693" s="1535"/>
      <c r="H693" s="1535"/>
      <c r="I693" s="1536"/>
      <c r="J693" s="1536"/>
      <c r="K693" s="1536"/>
      <c r="L693" s="1536"/>
      <c r="M693" s="1537"/>
      <c r="N693" s="1538"/>
      <c r="O693" s="1539"/>
      <c r="P693" s="1540"/>
      <c r="Q693" s="1540"/>
      <c r="R693" s="1540"/>
      <c r="S693" s="1540"/>
      <c r="T693" s="1537"/>
      <c r="U693" s="1541"/>
      <c r="V693" s="1587"/>
      <c r="W693" s="1535"/>
      <c r="X693" s="1565"/>
      <c r="Y693" s="1565"/>
      <c r="Z693" s="1530"/>
      <c r="AA693" s="1534"/>
      <c r="AB693" s="1534"/>
      <c r="AC693" s="1540"/>
      <c r="AD693" s="1530"/>
      <c r="AE693" s="1530"/>
      <c r="AF693" s="1530"/>
      <c r="AG693" s="1532"/>
    </row>
    <row r="694" spans="1:33" ht="16.5" customHeight="1" x14ac:dyDescent="0.2">
      <c r="A694" s="1530"/>
      <c r="B694" s="1535"/>
      <c r="C694" s="1535"/>
      <c r="D694" s="1535"/>
      <c r="E694" s="1535"/>
      <c r="F694" s="1535"/>
      <c r="G694" s="1535"/>
      <c r="H694" s="1535"/>
      <c r="I694" s="1536"/>
      <c r="J694" s="1536"/>
      <c r="K694" s="1536"/>
      <c r="L694" s="1536"/>
      <c r="M694" s="1537"/>
      <c r="N694" s="1538"/>
      <c r="O694" s="1539"/>
      <c r="P694" s="1540"/>
      <c r="Q694" s="1540"/>
      <c r="R694" s="1540"/>
      <c r="S694" s="1540"/>
      <c r="T694" s="1537"/>
      <c r="U694" s="1541"/>
      <c r="V694" s="1587"/>
      <c r="W694" s="1535"/>
      <c r="X694" s="1565"/>
      <c r="Y694" s="1565"/>
      <c r="Z694" s="1530"/>
      <c r="AA694" s="1534"/>
      <c r="AB694" s="1534"/>
      <c r="AC694" s="1540"/>
      <c r="AD694" s="1530"/>
      <c r="AE694" s="1530"/>
      <c r="AF694" s="1530"/>
      <c r="AG694" s="1532"/>
    </row>
    <row r="695" spans="1:33" ht="16.5" customHeight="1" x14ac:dyDescent="0.2">
      <c r="A695" s="1530"/>
      <c r="B695" s="1535"/>
      <c r="C695" s="1535"/>
      <c r="D695" s="1535"/>
      <c r="E695" s="1535"/>
      <c r="F695" s="1535"/>
      <c r="G695" s="1535"/>
      <c r="H695" s="1535"/>
      <c r="I695" s="1536"/>
      <c r="J695" s="1536"/>
      <c r="K695" s="1536"/>
      <c r="L695" s="1536"/>
      <c r="M695" s="1537"/>
      <c r="N695" s="1538"/>
      <c r="O695" s="1539"/>
      <c r="P695" s="1540"/>
      <c r="Q695" s="1540"/>
      <c r="R695" s="1540"/>
      <c r="S695" s="1540"/>
      <c r="T695" s="1537"/>
      <c r="U695" s="1541"/>
      <c r="V695" s="1587"/>
      <c r="W695" s="1535"/>
      <c r="X695" s="1565"/>
      <c r="Y695" s="1565"/>
      <c r="Z695" s="1530"/>
      <c r="AA695" s="1534"/>
      <c r="AB695" s="1534"/>
      <c r="AC695" s="1540"/>
      <c r="AD695" s="1530"/>
      <c r="AE695" s="1530"/>
      <c r="AF695" s="1530"/>
      <c r="AG695" s="1532"/>
    </row>
    <row r="696" spans="1:33" ht="16.5" customHeight="1" x14ac:dyDescent="0.2">
      <c r="A696" s="1530"/>
      <c r="B696" s="1535"/>
      <c r="C696" s="1535"/>
      <c r="D696" s="1535"/>
      <c r="E696" s="1535"/>
      <c r="F696" s="1535"/>
      <c r="G696" s="1535"/>
      <c r="H696" s="1535"/>
      <c r="I696" s="1536"/>
      <c r="J696" s="1536"/>
      <c r="K696" s="1536"/>
      <c r="L696" s="1536"/>
      <c r="M696" s="1537"/>
      <c r="N696" s="1538"/>
      <c r="O696" s="1539"/>
      <c r="P696" s="1540"/>
      <c r="Q696" s="1540"/>
      <c r="R696" s="1540"/>
      <c r="S696" s="1540"/>
      <c r="T696" s="1537"/>
      <c r="U696" s="1541"/>
      <c r="V696" s="1587"/>
      <c r="W696" s="1535"/>
      <c r="X696" s="1565"/>
      <c r="Y696" s="1565"/>
      <c r="Z696" s="1530"/>
      <c r="AA696" s="1534"/>
      <c r="AB696" s="1534"/>
      <c r="AC696" s="1540"/>
      <c r="AD696" s="1530"/>
      <c r="AE696" s="1530"/>
      <c r="AF696" s="1530"/>
      <c r="AG696" s="1532"/>
    </row>
    <row r="697" spans="1:33" ht="16.5" customHeight="1" x14ac:dyDescent="0.2">
      <c r="A697" s="1530"/>
      <c r="B697" s="1535"/>
      <c r="C697" s="1535"/>
      <c r="D697" s="1535"/>
      <c r="E697" s="1535"/>
      <c r="F697" s="1535"/>
      <c r="G697" s="1535"/>
      <c r="H697" s="1535"/>
      <c r="I697" s="1536"/>
      <c r="J697" s="1536"/>
      <c r="K697" s="1536"/>
      <c r="L697" s="1536"/>
      <c r="M697" s="1537"/>
      <c r="N697" s="1538"/>
      <c r="O697" s="1539"/>
      <c r="P697" s="1540"/>
      <c r="Q697" s="1540"/>
      <c r="R697" s="1540"/>
      <c r="S697" s="1540"/>
      <c r="T697" s="1537"/>
      <c r="U697" s="1541"/>
      <c r="V697" s="1587"/>
      <c r="W697" s="1535"/>
      <c r="X697" s="1565"/>
      <c r="Y697" s="1565"/>
      <c r="Z697" s="1530"/>
      <c r="AA697" s="1534"/>
      <c r="AB697" s="1534"/>
      <c r="AC697" s="1540"/>
      <c r="AD697" s="1530"/>
      <c r="AE697" s="1530"/>
      <c r="AF697" s="1530"/>
      <c r="AG697" s="1532"/>
    </row>
    <row r="698" spans="1:33" ht="16.5" customHeight="1" x14ac:dyDescent="0.2">
      <c r="A698" s="1530"/>
      <c r="B698" s="1535"/>
      <c r="C698" s="1535"/>
      <c r="D698" s="1535"/>
      <c r="E698" s="1535"/>
      <c r="F698" s="1535"/>
      <c r="G698" s="1535"/>
      <c r="H698" s="1535"/>
      <c r="I698" s="1536"/>
      <c r="J698" s="1536"/>
      <c r="K698" s="1536"/>
      <c r="L698" s="1536"/>
      <c r="M698" s="1537"/>
      <c r="N698" s="1538"/>
      <c r="O698" s="1539"/>
      <c r="P698" s="1540"/>
      <c r="Q698" s="1540"/>
      <c r="R698" s="1540"/>
      <c r="S698" s="1540"/>
      <c r="T698" s="1537"/>
      <c r="U698" s="1541"/>
      <c r="V698" s="1587"/>
      <c r="W698" s="1535"/>
      <c r="X698" s="1565"/>
      <c r="Y698" s="1565"/>
      <c r="Z698" s="1530"/>
      <c r="AA698" s="1534"/>
      <c r="AB698" s="1534"/>
      <c r="AC698" s="1540"/>
      <c r="AD698" s="1530"/>
      <c r="AE698" s="1530"/>
      <c r="AF698" s="1530"/>
      <c r="AG698" s="1532"/>
    </row>
    <row r="699" spans="1:33" ht="16.5" customHeight="1" x14ac:dyDescent="0.2">
      <c r="A699" s="1530"/>
      <c r="B699" s="1535"/>
      <c r="C699" s="1535"/>
      <c r="D699" s="1535"/>
      <c r="E699" s="1535"/>
      <c r="F699" s="1535"/>
      <c r="G699" s="1535"/>
      <c r="H699" s="1535"/>
      <c r="I699" s="1536"/>
      <c r="J699" s="1536"/>
      <c r="K699" s="1536"/>
      <c r="L699" s="1536"/>
      <c r="M699" s="1537"/>
      <c r="N699" s="1538"/>
      <c r="O699" s="1539"/>
      <c r="P699" s="1540"/>
      <c r="Q699" s="1540"/>
      <c r="R699" s="1540"/>
      <c r="S699" s="1540"/>
      <c r="T699" s="1537"/>
      <c r="U699" s="1541"/>
      <c r="V699" s="1587"/>
      <c r="W699" s="1535"/>
      <c r="X699" s="1565"/>
      <c r="Y699" s="1565"/>
      <c r="Z699" s="1530"/>
      <c r="AA699" s="1534"/>
      <c r="AB699" s="1534"/>
      <c r="AC699" s="1540"/>
      <c r="AD699" s="1530"/>
      <c r="AE699" s="1530"/>
      <c r="AF699" s="1530"/>
      <c r="AG699" s="1532"/>
    </row>
    <row r="700" spans="1:33" ht="16.5" customHeight="1" x14ac:dyDescent="0.2">
      <c r="A700" s="1530"/>
      <c r="B700" s="1535"/>
      <c r="C700" s="1535"/>
      <c r="D700" s="1535"/>
      <c r="E700" s="1535"/>
      <c r="F700" s="1535"/>
      <c r="G700" s="1535"/>
      <c r="H700" s="1535"/>
      <c r="I700" s="1536"/>
      <c r="J700" s="1536"/>
      <c r="K700" s="1536"/>
      <c r="L700" s="1536"/>
      <c r="M700" s="1537"/>
      <c r="N700" s="1538"/>
      <c r="O700" s="1539"/>
      <c r="P700" s="1540"/>
      <c r="Q700" s="1540"/>
      <c r="R700" s="1540"/>
      <c r="S700" s="1540"/>
      <c r="T700" s="1537"/>
      <c r="U700" s="1541"/>
      <c r="V700" s="1587"/>
      <c r="W700" s="1535"/>
      <c r="X700" s="1565"/>
      <c r="Y700" s="1565"/>
      <c r="Z700" s="1530"/>
      <c r="AA700" s="1534"/>
      <c r="AB700" s="1534"/>
      <c r="AC700" s="1540"/>
      <c r="AD700" s="1530"/>
      <c r="AE700" s="1530"/>
      <c r="AF700" s="1530"/>
      <c r="AG700" s="1532"/>
    </row>
    <row r="701" spans="1:33" ht="16.5" customHeight="1" x14ac:dyDescent="0.2">
      <c r="A701" s="1530"/>
      <c r="B701" s="1535"/>
      <c r="C701" s="1535"/>
      <c r="D701" s="1535"/>
      <c r="E701" s="1535"/>
      <c r="F701" s="1535"/>
      <c r="G701" s="1535"/>
      <c r="H701" s="1535"/>
      <c r="I701" s="1536"/>
      <c r="J701" s="1536"/>
      <c r="K701" s="1536"/>
      <c r="L701" s="1536"/>
      <c r="M701" s="1537"/>
      <c r="N701" s="1538"/>
      <c r="O701" s="1539"/>
      <c r="P701" s="1540"/>
      <c r="Q701" s="1540"/>
      <c r="R701" s="1540"/>
      <c r="S701" s="1540"/>
      <c r="T701" s="1537"/>
      <c r="U701" s="1541"/>
      <c r="V701" s="1587"/>
      <c r="W701" s="1535"/>
      <c r="X701" s="1565"/>
      <c r="Y701" s="1565"/>
      <c r="Z701" s="1530"/>
      <c r="AA701" s="1534"/>
      <c r="AB701" s="1534"/>
      <c r="AC701" s="1540"/>
      <c r="AD701" s="1530"/>
      <c r="AE701" s="1530"/>
      <c r="AF701" s="1530"/>
      <c r="AG701" s="1532"/>
    </row>
    <row r="702" spans="1:33" ht="16.5" customHeight="1" x14ac:dyDescent="0.2">
      <c r="A702" s="1530"/>
      <c r="B702" s="1535"/>
      <c r="C702" s="1535"/>
      <c r="D702" s="1535"/>
      <c r="E702" s="1535"/>
      <c r="F702" s="1535"/>
      <c r="G702" s="1535"/>
      <c r="H702" s="1535"/>
      <c r="I702" s="1536"/>
      <c r="J702" s="1536"/>
      <c r="K702" s="1536"/>
      <c r="L702" s="1536"/>
      <c r="M702" s="1537"/>
      <c r="N702" s="1538"/>
      <c r="O702" s="1539"/>
      <c r="P702" s="1540"/>
      <c r="Q702" s="1540"/>
      <c r="R702" s="1540"/>
      <c r="S702" s="1540"/>
      <c r="T702" s="1537"/>
      <c r="U702" s="1541"/>
      <c r="V702" s="1587"/>
      <c r="W702" s="1535"/>
      <c r="X702" s="1565"/>
      <c r="Y702" s="1565"/>
      <c r="Z702" s="1530"/>
      <c r="AA702" s="1534"/>
      <c r="AB702" s="1534"/>
      <c r="AC702" s="1540"/>
      <c r="AD702" s="1530"/>
      <c r="AE702" s="1530"/>
      <c r="AF702" s="1530"/>
      <c r="AG702" s="1532"/>
    </row>
    <row r="703" spans="1:33" ht="16.5" customHeight="1" x14ac:dyDescent="0.2">
      <c r="A703" s="1530"/>
      <c r="B703" s="1535"/>
      <c r="C703" s="1535"/>
      <c r="D703" s="1535"/>
      <c r="E703" s="1535"/>
      <c r="F703" s="1535"/>
      <c r="G703" s="1535"/>
      <c r="H703" s="1535"/>
      <c r="I703" s="1536"/>
      <c r="J703" s="1536"/>
      <c r="K703" s="1536"/>
      <c r="L703" s="1536"/>
      <c r="M703" s="1537"/>
      <c r="N703" s="1538"/>
      <c r="O703" s="1539"/>
      <c r="P703" s="1540"/>
      <c r="Q703" s="1540"/>
      <c r="R703" s="1540"/>
      <c r="S703" s="1540"/>
      <c r="T703" s="1537"/>
      <c r="U703" s="1541"/>
      <c r="V703" s="1587"/>
      <c r="W703" s="1535"/>
      <c r="X703" s="1565"/>
      <c r="Y703" s="1565"/>
      <c r="Z703" s="1530"/>
      <c r="AA703" s="1534"/>
      <c r="AB703" s="1534"/>
      <c r="AC703" s="1540"/>
      <c r="AD703" s="1530"/>
      <c r="AE703" s="1530"/>
      <c r="AF703" s="1530"/>
      <c r="AG703" s="1532"/>
    </row>
    <row r="704" spans="1:33" ht="16.5" customHeight="1" x14ac:dyDescent="0.2">
      <c r="A704" s="1530"/>
      <c r="B704" s="1535"/>
      <c r="C704" s="1535"/>
      <c r="D704" s="1535"/>
      <c r="E704" s="1535"/>
      <c r="F704" s="1535"/>
      <c r="G704" s="1535"/>
      <c r="H704" s="1535"/>
      <c r="I704" s="1536"/>
      <c r="J704" s="1536"/>
      <c r="K704" s="1536"/>
      <c r="L704" s="1536"/>
      <c r="M704" s="1537"/>
      <c r="N704" s="1538"/>
      <c r="O704" s="1539"/>
      <c r="P704" s="1540"/>
      <c r="Q704" s="1540"/>
      <c r="R704" s="1540"/>
      <c r="S704" s="1540"/>
      <c r="T704" s="1537"/>
      <c r="U704" s="1541"/>
      <c r="V704" s="1587"/>
      <c r="W704" s="1535"/>
      <c r="X704" s="1565"/>
      <c r="Y704" s="1565"/>
      <c r="Z704" s="1530"/>
      <c r="AA704" s="1534"/>
      <c r="AB704" s="1534"/>
      <c r="AC704" s="1540"/>
      <c r="AD704" s="1530"/>
      <c r="AE704" s="1530"/>
      <c r="AF704" s="1530"/>
      <c r="AG704" s="1532"/>
    </row>
    <row r="705" spans="1:33" ht="16.5" customHeight="1" x14ac:dyDescent="0.2">
      <c r="A705" s="1530"/>
      <c r="B705" s="1535"/>
      <c r="C705" s="1535"/>
      <c r="D705" s="1535"/>
      <c r="E705" s="1535"/>
      <c r="F705" s="1535"/>
      <c r="G705" s="1535"/>
      <c r="H705" s="1535"/>
      <c r="I705" s="1536"/>
      <c r="J705" s="1536"/>
      <c r="K705" s="1536"/>
      <c r="L705" s="1536"/>
      <c r="M705" s="1537"/>
      <c r="N705" s="1538"/>
      <c r="O705" s="1539"/>
      <c r="P705" s="1540"/>
      <c r="Q705" s="1540"/>
      <c r="R705" s="1540"/>
      <c r="S705" s="1540"/>
      <c r="T705" s="1537"/>
      <c r="U705" s="1541"/>
      <c r="V705" s="1587"/>
      <c r="W705" s="1535"/>
      <c r="X705" s="1565"/>
      <c r="Y705" s="1565"/>
      <c r="Z705" s="1530"/>
      <c r="AA705" s="1534"/>
      <c r="AB705" s="1534"/>
      <c r="AC705" s="1540"/>
      <c r="AD705" s="1530"/>
      <c r="AE705" s="1530"/>
      <c r="AF705" s="1530"/>
      <c r="AG705" s="1532"/>
    </row>
    <row r="706" spans="1:33" ht="16.5" customHeight="1" x14ac:dyDescent="0.2">
      <c r="A706" s="1530"/>
      <c r="B706" s="1535"/>
      <c r="C706" s="1535"/>
      <c r="D706" s="1535"/>
      <c r="E706" s="1535"/>
      <c r="F706" s="1535"/>
      <c r="G706" s="1535"/>
      <c r="H706" s="1535"/>
      <c r="I706" s="1536"/>
      <c r="J706" s="1536"/>
      <c r="K706" s="1536"/>
      <c r="L706" s="1536"/>
      <c r="M706" s="1537"/>
      <c r="N706" s="1538"/>
      <c r="O706" s="1539"/>
      <c r="P706" s="1540"/>
      <c r="Q706" s="1540"/>
      <c r="R706" s="1540"/>
      <c r="S706" s="1540"/>
      <c r="T706" s="1537"/>
      <c r="U706" s="1541"/>
      <c r="V706" s="1587"/>
      <c r="W706" s="1535"/>
      <c r="X706" s="1565"/>
      <c r="Y706" s="1565"/>
      <c r="Z706" s="1530"/>
      <c r="AA706" s="1534"/>
      <c r="AB706" s="1534"/>
      <c r="AC706" s="1540"/>
      <c r="AD706" s="1530"/>
      <c r="AE706" s="1530"/>
      <c r="AF706" s="1530"/>
      <c r="AG706" s="1532"/>
    </row>
    <row r="707" spans="1:33" ht="16.5" customHeight="1" x14ac:dyDescent="0.2">
      <c r="A707" s="1530"/>
      <c r="B707" s="1535"/>
      <c r="C707" s="1535"/>
      <c r="D707" s="1535"/>
      <c r="E707" s="1535"/>
      <c r="F707" s="1535"/>
      <c r="G707" s="1535"/>
      <c r="H707" s="1535"/>
      <c r="I707" s="1536"/>
      <c r="J707" s="1536"/>
      <c r="K707" s="1536"/>
      <c r="L707" s="1536"/>
      <c r="M707" s="1537"/>
      <c r="N707" s="1538"/>
      <c r="O707" s="1539"/>
      <c r="P707" s="1540"/>
      <c r="Q707" s="1540"/>
      <c r="R707" s="1540"/>
      <c r="S707" s="1540"/>
      <c r="T707" s="1537"/>
      <c r="U707" s="1541"/>
      <c r="V707" s="1587"/>
      <c r="W707" s="1535"/>
      <c r="X707" s="1565"/>
      <c r="Y707" s="1565"/>
      <c r="Z707" s="1530"/>
      <c r="AA707" s="1534"/>
      <c r="AB707" s="1534"/>
      <c r="AC707" s="1540"/>
      <c r="AD707" s="1530"/>
      <c r="AE707" s="1530"/>
      <c r="AF707" s="1530"/>
      <c r="AG707" s="1532"/>
    </row>
    <row r="708" spans="1:33" ht="16.5" customHeight="1" x14ac:dyDescent="0.2">
      <c r="A708" s="1530"/>
      <c r="B708" s="1535"/>
      <c r="C708" s="1535"/>
      <c r="D708" s="1535"/>
      <c r="E708" s="1535"/>
      <c r="F708" s="1535"/>
      <c r="G708" s="1535"/>
      <c r="H708" s="1535"/>
      <c r="I708" s="1536"/>
      <c r="J708" s="1536"/>
      <c r="K708" s="1536"/>
      <c r="L708" s="1536"/>
      <c r="M708" s="1537"/>
      <c r="N708" s="1538"/>
      <c r="O708" s="1539"/>
      <c r="P708" s="1540"/>
      <c r="Q708" s="1540"/>
      <c r="R708" s="1540"/>
      <c r="S708" s="1540"/>
      <c r="T708" s="1537"/>
      <c r="U708" s="1541"/>
      <c r="V708" s="1587"/>
      <c r="W708" s="1535"/>
      <c r="X708" s="1565"/>
      <c r="Y708" s="1565"/>
      <c r="Z708" s="1530"/>
      <c r="AA708" s="1534"/>
      <c r="AB708" s="1534"/>
      <c r="AC708" s="1540"/>
      <c r="AD708" s="1530"/>
      <c r="AE708" s="1530"/>
      <c r="AF708" s="1530"/>
      <c r="AG708" s="1532"/>
    </row>
    <row r="709" spans="1:33" ht="16.5" customHeight="1" x14ac:dyDescent="0.2">
      <c r="A709" s="1530"/>
      <c r="B709" s="1535"/>
      <c r="C709" s="1535"/>
      <c r="D709" s="1535"/>
      <c r="E709" s="1535"/>
      <c r="F709" s="1535"/>
      <c r="G709" s="1535"/>
      <c r="H709" s="1535"/>
      <c r="I709" s="1536"/>
      <c r="J709" s="1536"/>
      <c r="K709" s="1536"/>
      <c r="L709" s="1536"/>
      <c r="M709" s="1537"/>
      <c r="N709" s="1538"/>
      <c r="O709" s="1539"/>
      <c r="P709" s="1540"/>
      <c r="Q709" s="1540"/>
      <c r="R709" s="1540"/>
      <c r="S709" s="1540"/>
      <c r="T709" s="1537"/>
      <c r="U709" s="1541"/>
      <c r="V709" s="1587"/>
      <c r="W709" s="1535"/>
      <c r="X709" s="1565"/>
      <c r="Y709" s="1565"/>
      <c r="Z709" s="1530"/>
      <c r="AA709" s="1534"/>
      <c r="AB709" s="1534"/>
      <c r="AC709" s="1540"/>
      <c r="AD709" s="1530"/>
      <c r="AE709" s="1530"/>
      <c r="AF709" s="1530"/>
      <c r="AG709" s="1532"/>
    </row>
    <row r="710" spans="1:33" ht="16.5" customHeight="1" x14ac:dyDescent="0.2">
      <c r="A710" s="1530"/>
      <c r="B710" s="1535"/>
      <c r="C710" s="1535"/>
      <c r="D710" s="1535"/>
      <c r="E710" s="1535"/>
      <c r="F710" s="1535"/>
      <c r="G710" s="1535"/>
      <c r="H710" s="1535"/>
      <c r="I710" s="1536"/>
      <c r="J710" s="1536"/>
      <c r="K710" s="1536"/>
      <c r="L710" s="1536"/>
      <c r="M710" s="1537"/>
      <c r="N710" s="1538"/>
      <c r="O710" s="1539"/>
      <c r="P710" s="1540"/>
      <c r="Q710" s="1540"/>
      <c r="R710" s="1540"/>
      <c r="S710" s="1540"/>
      <c r="T710" s="1537"/>
      <c r="U710" s="1541"/>
      <c r="V710" s="1587"/>
      <c r="W710" s="1535"/>
      <c r="X710" s="1565"/>
      <c r="Y710" s="1565"/>
      <c r="Z710" s="1530"/>
      <c r="AA710" s="1534"/>
      <c r="AB710" s="1534"/>
      <c r="AC710" s="1540"/>
      <c r="AD710" s="1530"/>
      <c r="AE710" s="1530"/>
      <c r="AF710" s="1530"/>
      <c r="AG710" s="1532"/>
    </row>
    <row r="711" spans="1:33" ht="16.5" customHeight="1" x14ac:dyDescent="0.2">
      <c r="A711" s="1530"/>
      <c r="B711" s="1535"/>
      <c r="C711" s="1535"/>
      <c r="D711" s="1535"/>
      <c r="E711" s="1535"/>
      <c r="F711" s="1535"/>
      <c r="G711" s="1535"/>
      <c r="H711" s="1535"/>
      <c r="I711" s="1536"/>
      <c r="J711" s="1536"/>
      <c r="K711" s="1536"/>
      <c r="L711" s="1536"/>
      <c r="M711" s="1537"/>
      <c r="N711" s="1538"/>
      <c r="O711" s="1539"/>
      <c r="P711" s="1540"/>
      <c r="Q711" s="1540"/>
      <c r="R711" s="1540"/>
      <c r="S711" s="1540"/>
      <c r="T711" s="1537"/>
      <c r="U711" s="1541"/>
      <c r="V711" s="1587"/>
      <c r="W711" s="1535"/>
      <c r="X711" s="1565"/>
      <c r="Y711" s="1565"/>
      <c r="Z711" s="1530"/>
      <c r="AA711" s="1534"/>
      <c r="AB711" s="1534"/>
      <c r="AC711" s="1540"/>
      <c r="AD711" s="1530"/>
      <c r="AE711" s="1530"/>
      <c r="AF711" s="1530"/>
      <c r="AG711" s="1532"/>
    </row>
    <row r="712" spans="1:33" ht="16.5" customHeight="1" x14ac:dyDescent="0.2">
      <c r="A712" s="1530"/>
      <c r="B712" s="1535"/>
      <c r="C712" s="1535"/>
      <c r="D712" s="1535"/>
      <c r="E712" s="1535"/>
      <c r="F712" s="1535"/>
      <c r="G712" s="1535"/>
      <c r="H712" s="1535"/>
      <c r="I712" s="1536"/>
      <c r="J712" s="1536"/>
      <c r="K712" s="1536"/>
      <c r="L712" s="1536"/>
      <c r="M712" s="1537"/>
      <c r="N712" s="1538"/>
      <c r="O712" s="1539"/>
      <c r="P712" s="1540"/>
      <c r="Q712" s="1540"/>
      <c r="R712" s="1540"/>
      <c r="S712" s="1540"/>
      <c r="T712" s="1537"/>
      <c r="U712" s="1541"/>
      <c r="V712" s="1587"/>
      <c r="W712" s="1535"/>
      <c r="X712" s="1565"/>
      <c r="Y712" s="1565"/>
      <c r="Z712" s="1530"/>
      <c r="AA712" s="1534"/>
      <c r="AB712" s="1534"/>
      <c r="AC712" s="1540"/>
      <c r="AD712" s="1530"/>
      <c r="AE712" s="1530"/>
      <c r="AF712" s="1530"/>
      <c r="AG712" s="1532"/>
    </row>
    <row r="713" spans="1:33" ht="16.5" customHeight="1" x14ac:dyDescent="0.2">
      <c r="A713" s="1530"/>
      <c r="B713" s="1535"/>
      <c r="C713" s="1535"/>
      <c r="D713" s="1535"/>
      <c r="E713" s="1535"/>
      <c r="F713" s="1535"/>
      <c r="G713" s="1535"/>
      <c r="H713" s="1535"/>
      <c r="I713" s="1536"/>
      <c r="J713" s="1536"/>
      <c r="K713" s="1536"/>
      <c r="L713" s="1536"/>
      <c r="M713" s="1537"/>
      <c r="N713" s="1538"/>
      <c r="O713" s="1539"/>
      <c r="P713" s="1540"/>
      <c r="Q713" s="1540"/>
      <c r="R713" s="1540"/>
      <c r="S713" s="1540"/>
      <c r="T713" s="1537"/>
      <c r="U713" s="1541"/>
      <c r="V713" s="1587"/>
      <c r="W713" s="1535"/>
      <c r="X713" s="1565"/>
      <c r="Y713" s="1565"/>
      <c r="Z713" s="1530"/>
      <c r="AA713" s="1534"/>
      <c r="AB713" s="1534"/>
      <c r="AC713" s="1540"/>
      <c r="AD713" s="1530"/>
      <c r="AE713" s="1530"/>
      <c r="AF713" s="1530"/>
      <c r="AG713" s="1532"/>
    </row>
    <row r="714" spans="1:33" ht="16.5" customHeight="1" x14ac:dyDescent="0.2">
      <c r="A714" s="1530"/>
      <c r="B714" s="1535"/>
      <c r="C714" s="1535"/>
      <c r="D714" s="1535"/>
      <c r="E714" s="1535"/>
      <c r="F714" s="1535"/>
      <c r="G714" s="1535"/>
      <c r="H714" s="1535"/>
      <c r="I714" s="1536"/>
      <c r="J714" s="1536"/>
      <c r="K714" s="1536"/>
      <c r="L714" s="1536"/>
      <c r="M714" s="1537"/>
      <c r="N714" s="1538"/>
      <c r="O714" s="1539"/>
      <c r="P714" s="1540"/>
      <c r="Q714" s="1540"/>
      <c r="R714" s="1540"/>
      <c r="S714" s="1540"/>
      <c r="T714" s="1537"/>
      <c r="U714" s="1541"/>
      <c r="V714" s="1587"/>
      <c r="W714" s="1535"/>
      <c r="X714" s="1565"/>
      <c r="Y714" s="1565"/>
      <c r="Z714" s="1530"/>
      <c r="AA714" s="1534"/>
      <c r="AB714" s="1534"/>
      <c r="AC714" s="1540"/>
      <c r="AD714" s="1530"/>
      <c r="AE714" s="1530"/>
      <c r="AF714" s="1530"/>
      <c r="AG714" s="1532"/>
    </row>
    <row r="715" spans="1:33" ht="16.5" customHeight="1" x14ac:dyDescent="0.2">
      <c r="A715" s="1530"/>
      <c r="B715" s="1535"/>
      <c r="C715" s="1535"/>
      <c r="D715" s="1535"/>
      <c r="E715" s="1535"/>
      <c r="F715" s="1535"/>
      <c r="G715" s="1535"/>
      <c r="H715" s="1535"/>
      <c r="I715" s="1536"/>
      <c r="J715" s="1536"/>
      <c r="K715" s="1536"/>
      <c r="L715" s="1536"/>
      <c r="M715" s="1537"/>
      <c r="N715" s="1538"/>
      <c r="O715" s="1539"/>
      <c r="P715" s="1540"/>
      <c r="Q715" s="1540"/>
      <c r="R715" s="1540"/>
      <c r="S715" s="1540"/>
      <c r="T715" s="1537"/>
      <c r="U715" s="1541"/>
      <c r="V715" s="1587"/>
      <c r="W715" s="1535"/>
      <c r="X715" s="1565"/>
      <c r="Y715" s="1565"/>
      <c r="Z715" s="1530"/>
      <c r="AA715" s="1534"/>
      <c r="AB715" s="1534"/>
      <c r="AC715" s="1540"/>
      <c r="AD715" s="1530"/>
      <c r="AE715" s="1530"/>
      <c r="AF715" s="1530"/>
      <c r="AG715" s="1532"/>
    </row>
    <row r="716" spans="1:33" ht="16.5" customHeight="1" x14ac:dyDescent="0.2">
      <c r="A716" s="1530"/>
      <c r="B716" s="1535"/>
      <c r="C716" s="1535"/>
      <c r="D716" s="1535"/>
      <c r="E716" s="1535"/>
      <c r="F716" s="1535"/>
      <c r="G716" s="1535"/>
      <c r="H716" s="1535"/>
      <c r="I716" s="1536"/>
      <c r="J716" s="1536"/>
      <c r="K716" s="1536"/>
      <c r="L716" s="1536"/>
      <c r="M716" s="1537"/>
      <c r="N716" s="1538"/>
      <c r="O716" s="1539"/>
      <c r="P716" s="1540"/>
      <c r="Q716" s="1540"/>
      <c r="R716" s="1540"/>
      <c r="S716" s="1540"/>
      <c r="T716" s="1537"/>
      <c r="U716" s="1541"/>
      <c r="V716" s="1587"/>
      <c r="W716" s="1535"/>
      <c r="X716" s="1565"/>
      <c r="Y716" s="1565"/>
      <c r="Z716" s="1530"/>
      <c r="AA716" s="1534"/>
      <c r="AB716" s="1534"/>
      <c r="AC716" s="1540"/>
      <c r="AD716" s="1530"/>
      <c r="AE716" s="1530"/>
      <c r="AF716" s="1530"/>
      <c r="AG716" s="1532"/>
    </row>
    <row r="717" spans="1:33" ht="16.5" customHeight="1" x14ac:dyDescent="0.2">
      <c r="A717" s="1530"/>
      <c r="B717" s="1535"/>
      <c r="C717" s="1535"/>
      <c r="D717" s="1535"/>
      <c r="E717" s="1535"/>
      <c r="F717" s="1535"/>
      <c r="G717" s="1535"/>
      <c r="H717" s="1535"/>
      <c r="I717" s="1536"/>
      <c r="J717" s="1536"/>
      <c r="K717" s="1536"/>
      <c r="L717" s="1536"/>
      <c r="M717" s="1537"/>
      <c r="N717" s="1538"/>
      <c r="O717" s="1539"/>
      <c r="P717" s="1540"/>
      <c r="Q717" s="1540"/>
      <c r="R717" s="1540"/>
      <c r="S717" s="1540"/>
      <c r="T717" s="1537"/>
      <c r="U717" s="1541"/>
      <c r="V717" s="1587"/>
      <c r="W717" s="1535"/>
      <c r="X717" s="1565"/>
      <c r="Y717" s="1565"/>
      <c r="Z717" s="1530"/>
      <c r="AA717" s="1534"/>
      <c r="AB717" s="1534"/>
      <c r="AC717" s="1540"/>
      <c r="AD717" s="1530"/>
      <c r="AE717" s="1530"/>
      <c r="AF717" s="1530"/>
      <c r="AG717" s="1532"/>
    </row>
    <row r="718" spans="1:33" ht="16.5" customHeight="1" x14ac:dyDescent="0.2">
      <c r="A718" s="1530"/>
      <c r="B718" s="1535"/>
      <c r="C718" s="1535"/>
      <c r="D718" s="1535"/>
      <c r="E718" s="1535"/>
      <c r="F718" s="1535"/>
      <c r="G718" s="1535"/>
      <c r="H718" s="1535"/>
      <c r="I718" s="1536"/>
      <c r="J718" s="1536"/>
      <c r="K718" s="1536"/>
      <c r="L718" s="1536"/>
      <c r="M718" s="1537"/>
      <c r="N718" s="1538"/>
      <c r="O718" s="1539"/>
      <c r="P718" s="1540"/>
      <c r="Q718" s="1540"/>
      <c r="R718" s="1540"/>
      <c r="S718" s="1540"/>
      <c r="T718" s="1537"/>
      <c r="U718" s="1541"/>
      <c r="V718" s="1587"/>
      <c r="W718" s="1535"/>
      <c r="X718" s="1565"/>
      <c r="Y718" s="1565"/>
      <c r="Z718" s="1530"/>
      <c r="AA718" s="1534"/>
      <c r="AB718" s="1534"/>
      <c r="AC718" s="1540"/>
      <c r="AD718" s="1530"/>
      <c r="AE718" s="1530"/>
      <c r="AF718" s="1530"/>
      <c r="AG718" s="1532"/>
    </row>
    <row r="719" spans="1:33" ht="16.5" customHeight="1" x14ac:dyDescent="0.2">
      <c r="A719" s="1530"/>
      <c r="B719" s="1535"/>
      <c r="C719" s="1535"/>
      <c r="D719" s="1535"/>
      <c r="E719" s="1535"/>
      <c r="F719" s="1535"/>
      <c r="G719" s="1535"/>
      <c r="H719" s="1535"/>
      <c r="I719" s="1536"/>
      <c r="J719" s="1536"/>
      <c r="K719" s="1536"/>
      <c r="L719" s="1536"/>
      <c r="M719" s="1537"/>
      <c r="N719" s="1538"/>
      <c r="O719" s="1539"/>
      <c r="P719" s="1540"/>
      <c r="Q719" s="1540"/>
      <c r="R719" s="1540"/>
      <c r="S719" s="1540"/>
      <c r="T719" s="1537"/>
      <c r="U719" s="1541"/>
      <c r="V719" s="1587"/>
      <c r="W719" s="1535"/>
      <c r="X719" s="1565"/>
      <c r="Y719" s="1565"/>
      <c r="Z719" s="1530"/>
      <c r="AA719" s="1534"/>
      <c r="AB719" s="1534"/>
      <c r="AC719" s="1540"/>
      <c r="AD719" s="1530"/>
      <c r="AE719" s="1530"/>
      <c r="AF719" s="1530"/>
      <c r="AG719" s="1532"/>
    </row>
    <row r="720" spans="1:33" ht="16.5" customHeight="1" x14ac:dyDescent="0.2">
      <c r="A720" s="1530"/>
      <c r="B720" s="1535"/>
      <c r="C720" s="1535"/>
      <c r="D720" s="1535"/>
      <c r="E720" s="1535"/>
      <c r="F720" s="1535"/>
      <c r="G720" s="1535"/>
      <c r="H720" s="1535"/>
      <c r="I720" s="1536"/>
      <c r="J720" s="1536"/>
      <c r="K720" s="1536"/>
      <c r="L720" s="1536"/>
      <c r="M720" s="1537"/>
      <c r="N720" s="1538"/>
      <c r="O720" s="1539"/>
      <c r="P720" s="1540"/>
      <c r="Q720" s="1540"/>
      <c r="R720" s="1540"/>
      <c r="S720" s="1540"/>
      <c r="T720" s="1537"/>
      <c r="U720" s="1541"/>
      <c r="V720" s="1587"/>
      <c r="W720" s="1535"/>
      <c r="X720" s="1565"/>
      <c r="Y720" s="1565"/>
      <c r="Z720" s="1530"/>
      <c r="AA720" s="1534"/>
      <c r="AB720" s="1534"/>
      <c r="AC720" s="1540"/>
      <c r="AD720" s="1530"/>
      <c r="AE720" s="1530"/>
      <c r="AF720" s="1530"/>
      <c r="AG720" s="1532"/>
    </row>
    <row r="721" spans="1:33" ht="16.5" customHeight="1" x14ac:dyDescent="0.2">
      <c r="A721" s="1530"/>
      <c r="B721" s="1535"/>
      <c r="C721" s="1535"/>
      <c r="D721" s="1535"/>
      <c r="E721" s="1535"/>
      <c r="F721" s="1535"/>
      <c r="G721" s="1535"/>
      <c r="H721" s="1535"/>
      <c r="I721" s="1536"/>
      <c r="J721" s="1536"/>
      <c r="K721" s="1536"/>
      <c r="L721" s="1536"/>
      <c r="M721" s="1537"/>
      <c r="N721" s="1538"/>
      <c r="O721" s="1539"/>
      <c r="P721" s="1540"/>
      <c r="Q721" s="1540"/>
      <c r="R721" s="1540"/>
      <c r="S721" s="1540"/>
      <c r="T721" s="1537"/>
      <c r="U721" s="1541"/>
      <c r="V721" s="1587"/>
      <c r="W721" s="1535"/>
      <c r="X721" s="1565"/>
      <c r="Y721" s="1565"/>
      <c r="Z721" s="1530"/>
      <c r="AA721" s="1534"/>
      <c r="AB721" s="1534"/>
      <c r="AC721" s="1540"/>
      <c r="AD721" s="1530"/>
      <c r="AE721" s="1530"/>
      <c r="AF721" s="1530"/>
      <c r="AG721" s="1532"/>
    </row>
    <row r="722" spans="1:33" ht="16.5" customHeight="1" x14ac:dyDescent="0.2">
      <c r="A722" s="1530"/>
      <c r="B722" s="1535"/>
      <c r="C722" s="1535"/>
      <c r="D722" s="1535"/>
      <c r="E722" s="1535"/>
      <c r="F722" s="1535"/>
      <c r="G722" s="1535"/>
      <c r="H722" s="1535"/>
      <c r="I722" s="1536"/>
      <c r="J722" s="1536"/>
      <c r="K722" s="1536"/>
      <c r="L722" s="1536"/>
      <c r="M722" s="1537"/>
      <c r="N722" s="1538"/>
      <c r="O722" s="1539"/>
      <c r="P722" s="1540"/>
      <c r="Q722" s="1540"/>
      <c r="R722" s="1540"/>
      <c r="S722" s="1540"/>
      <c r="T722" s="1537"/>
      <c r="U722" s="1541"/>
      <c r="V722" s="1587"/>
      <c r="W722" s="1535"/>
      <c r="X722" s="1565"/>
      <c r="Y722" s="1565"/>
      <c r="Z722" s="1530"/>
      <c r="AA722" s="1534"/>
      <c r="AB722" s="1534"/>
      <c r="AC722" s="1540"/>
      <c r="AD722" s="1530"/>
      <c r="AE722" s="1530"/>
      <c r="AF722" s="1530"/>
      <c r="AG722" s="1532"/>
    </row>
    <row r="723" spans="1:33" ht="16.5" customHeight="1" x14ac:dyDescent="0.2">
      <c r="A723" s="1530"/>
      <c r="B723" s="1535"/>
      <c r="C723" s="1535"/>
      <c r="D723" s="1535"/>
      <c r="E723" s="1535"/>
      <c r="F723" s="1535"/>
      <c r="G723" s="1535"/>
      <c r="H723" s="1535"/>
      <c r="I723" s="1536"/>
      <c r="J723" s="1536"/>
      <c r="K723" s="1536"/>
      <c r="L723" s="1536"/>
      <c r="M723" s="1537"/>
      <c r="N723" s="1538"/>
      <c r="O723" s="1539"/>
      <c r="P723" s="1540"/>
      <c r="Q723" s="1540"/>
      <c r="R723" s="1540"/>
      <c r="S723" s="1540"/>
      <c r="T723" s="1537"/>
      <c r="U723" s="1541"/>
      <c r="V723" s="1587"/>
      <c r="W723" s="1535"/>
      <c r="X723" s="1565"/>
      <c r="Y723" s="1565"/>
      <c r="Z723" s="1530"/>
      <c r="AA723" s="1534"/>
      <c r="AB723" s="1534"/>
      <c r="AC723" s="1540"/>
      <c r="AD723" s="1530"/>
      <c r="AE723" s="1530"/>
      <c r="AF723" s="1530"/>
      <c r="AG723" s="1532"/>
    </row>
    <row r="724" spans="1:33" ht="16.5" customHeight="1" x14ac:dyDescent="0.2">
      <c r="A724" s="1530"/>
      <c r="B724" s="1535"/>
      <c r="C724" s="1535"/>
      <c r="D724" s="1535"/>
      <c r="E724" s="1535"/>
      <c r="F724" s="1535"/>
      <c r="G724" s="1535"/>
      <c r="H724" s="1535"/>
      <c r="I724" s="1536"/>
      <c r="J724" s="1536"/>
      <c r="K724" s="1536"/>
      <c r="L724" s="1536"/>
      <c r="M724" s="1537"/>
      <c r="N724" s="1538"/>
      <c r="O724" s="1539"/>
      <c r="P724" s="1540"/>
      <c r="Q724" s="1540"/>
      <c r="R724" s="1540"/>
      <c r="S724" s="1540"/>
      <c r="T724" s="1537"/>
      <c r="U724" s="1541"/>
      <c r="V724" s="1587"/>
      <c r="W724" s="1535"/>
      <c r="X724" s="1565"/>
      <c r="Y724" s="1565"/>
      <c r="Z724" s="1530"/>
      <c r="AA724" s="1534"/>
      <c r="AB724" s="1534"/>
      <c r="AC724" s="1540"/>
      <c r="AD724" s="1530"/>
      <c r="AE724" s="1530"/>
      <c r="AF724" s="1530"/>
      <c r="AG724" s="1532"/>
    </row>
    <row r="725" spans="1:33" ht="16.5" customHeight="1" x14ac:dyDescent="0.2">
      <c r="A725" s="1530"/>
      <c r="B725" s="1535"/>
      <c r="C725" s="1535"/>
      <c r="D725" s="1535"/>
      <c r="E725" s="1535"/>
      <c r="F725" s="1535"/>
      <c r="G725" s="1535"/>
      <c r="H725" s="1535"/>
      <c r="I725" s="1536"/>
      <c r="J725" s="1536"/>
      <c r="K725" s="1536"/>
      <c r="L725" s="1536"/>
      <c r="M725" s="1537"/>
      <c r="N725" s="1538"/>
      <c r="O725" s="1539"/>
      <c r="P725" s="1540"/>
      <c r="Q725" s="1540"/>
      <c r="R725" s="1540"/>
      <c r="S725" s="1540"/>
      <c r="T725" s="1537"/>
      <c r="U725" s="1541"/>
      <c r="V725" s="1587"/>
      <c r="W725" s="1535"/>
      <c r="X725" s="1565"/>
      <c r="Y725" s="1565"/>
      <c r="Z725" s="1530"/>
      <c r="AA725" s="1534"/>
      <c r="AB725" s="1534"/>
      <c r="AC725" s="1540"/>
      <c r="AD725" s="1530"/>
      <c r="AE725" s="1530"/>
      <c r="AF725" s="1530"/>
      <c r="AG725" s="1532"/>
    </row>
    <row r="726" spans="1:33" ht="16.5" customHeight="1" x14ac:dyDescent="0.2">
      <c r="A726" s="1530"/>
      <c r="B726" s="1535"/>
      <c r="C726" s="1535"/>
      <c r="D726" s="1535"/>
      <c r="E726" s="1535"/>
      <c r="F726" s="1535"/>
      <c r="G726" s="1535"/>
      <c r="H726" s="1535"/>
      <c r="I726" s="1536"/>
      <c r="J726" s="1536"/>
      <c r="K726" s="1536"/>
      <c r="L726" s="1536"/>
      <c r="M726" s="1537"/>
      <c r="N726" s="1538"/>
      <c r="O726" s="1539"/>
      <c r="P726" s="1540"/>
      <c r="Q726" s="1540"/>
      <c r="R726" s="1540"/>
      <c r="S726" s="1540"/>
      <c r="T726" s="1537"/>
      <c r="U726" s="1541"/>
      <c r="V726" s="1587"/>
      <c r="W726" s="1535"/>
      <c r="X726" s="1565"/>
      <c r="Y726" s="1565"/>
      <c r="Z726" s="1530"/>
      <c r="AA726" s="1534"/>
      <c r="AB726" s="1534"/>
      <c r="AC726" s="1540"/>
      <c r="AD726" s="1530"/>
      <c r="AE726" s="1530"/>
      <c r="AF726" s="1530"/>
      <c r="AG726" s="1532"/>
    </row>
    <row r="727" spans="1:33" ht="16.5" customHeight="1" x14ac:dyDescent="0.2">
      <c r="A727" s="1530"/>
      <c r="B727" s="1535"/>
      <c r="C727" s="1535"/>
      <c r="D727" s="1535"/>
      <c r="E727" s="1535"/>
      <c r="F727" s="1535"/>
      <c r="G727" s="1535"/>
      <c r="H727" s="1535"/>
      <c r="I727" s="1536"/>
      <c r="J727" s="1536"/>
      <c r="K727" s="1536"/>
      <c r="L727" s="1536"/>
      <c r="M727" s="1537"/>
      <c r="N727" s="1538"/>
      <c r="O727" s="1539"/>
      <c r="P727" s="1540"/>
      <c r="Q727" s="1540"/>
      <c r="R727" s="1540"/>
      <c r="S727" s="1540"/>
      <c r="T727" s="1537"/>
      <c r="U727" s="1541"/>
      <c r="V727" s="1587"/>
      <c r="W727" s="1535"/>
      <c r="X727" s="1565"/>
      <c r="Y727" s="1565"/>
      <c r="Z727" s="1530"/>
      <c r="AA727" s="1534"/>
      <c r="AB727" s="1534"/>
      <c r="AC727" s="1540"/>
      <c r="AD727" s="1530"/>
      <c r="AE727" s="1530"/>
      <c r="AF727" s="1530"/>
      <c r="AG727" s="1532"/>
    </row>
    <row r="728" spans="1:33" ht="16.5" customHeight="1" x14ac:dyDescent="0.2">
      <c r="A728" s="1530"/>
      <c r="B728" s="1535"/>
      <c r="C728" s="1535"/>
      <c r="D728" s="1535"/>
      <c r="E728" s="1535"/>
      <c r="F728" s="1535"/>
      <c r="G728" s="1535"/>
      <c r="H728" s="1535"/>
      <c r="I728" s="1536"/>
      <c r="J728" s="1536"/>
      <c r="K728" s="1536"/>
      <c r="L728" s="1536"/>
      <c r="M728" s="1537"/>
      <c r="N728" s="1538"/>
      <c r="O728" s="1539"/>
      <c r="P728" s="1540"/>
      <c r="Q728" s="1540"/>
      <c r="R728" s="1540"/>
      <c r="S728" s="1540"/>
      <c r="T728" s="1537"/>
      <c r="U728" s="1541"/>
      <c r="V728" s="1587"/>
      <c r="W728" s="1535"/>
      <c r="X728" s="1565"/>
      <c r="Y728" s="1565"/>
      <c r="Z728" s="1530"/>
      <c r="AA728" s="1534"/>
      <c r="AB728" s="1534"/>
      <c r="AC728" s="1540"/>
      <c r="AD728" s="1530"/>
      <c r="AE728" s="1530"/>
      <c r="AF728" s="1530"/>
      <c r="AG728" s="1532"/>
    </row>
    <row r="729" spans="1:33" ht="16.5" customHeight="1" x14ac:dyDescent="0.2">
      <c r="A729" s="1530"/>
      <c r="B729" s="1535"/>
      <c r="C729" s="1535"/>
      <c r="D729" s="1535"/>
      <c r="E729" s="1535"/>
      <c r="F729" s="1535"/>
      <c r="G729" s="1535"/>
      <c r="H729" s="1535"/>
      <c r="I729" s="1536"/>
      <c r="J729" s="1536"/>
      <c r="K729" s="1536"/>
      <c r="L729" s="1536"/>
      <c r="M729" s="1537"/>
      <c r="N729" s="1538"/>
      <c r="O729" s="1539"/>
      <c r="P729" s="1540"/>
      <c r="Q729" s="1540"/>
      <c r="R729" s="1540"/>
      <c r="S729" s="1540"/>
      <c r="T729" s="1537"/>
      <c r="U729" s="1541"/>
      <c r="V729" s="1587"/>
      <c r="W729" s="1535"/>
      <c r="X729" s="1565"/>
      <c r="Y729" s="1565"/>
      <c r="Z729" s="1530"/>
      <c r="AA729" s="1534"/>
      <c r="AB729" s="1534"/>
      <c r="AC729" s="1540"/>
      <c r="AD729" s="1530"/>
      <c r="AE729" s="1530"/>
      <c r="AF729" s="1530"/>
      <c r="AG729" s="1532"/>
    </row>
    <row r="730" spans="1:33" ht="16.5" customHeight="1" x14ac:dyDescent="0.2">
      <c r="A730" s="1530"/>
      <c r="B730" s="1535"/>
      <c r="C730" s="1535"/>
      <c r="D730" s="1535"/>
      <c r="E730" s="1535"/>
      <c r="F730" s="1535"/>
      <c r="G730" s="1535"/>
      <c r="H730" s="1535"/>
      <c r="I730" s="1536"/>
      <c r="J730" s="1536"/>
      <c r="K730" s="1536"/>
      <c r="L730" s="1536"/>
      <c r="M730" s="1537"/>
      <c r="N730" s="1538"/>
      <c r="O730" s="1539"/>
      <c r="P730" s="1540"/>
      <c r="Q730" s="1540"/>
      <c r="R730" s="1540"/>
      <c r="S730" s="1540"/>
      <c r="T730" s="1537"/>
      <c r="U730" s="1541"/>
      <c r="V730" s="1587"/>
      <c r="W730" s="1535"/>
      <c r="X730" s="1565"/>
      <c r="Y730" s="1565"/>
      <c r="Z730" s="1530"/>
      <c r="AA730" s="1534"/>
      <c r="AB730" s="1534"/>
      <c r="AC730" s="1540"/>
      <c r="AD730" s="1530"/>
      <c r="AE730" s="1530"/>
      <c r="AF730" s="1530"/>
      <c r="AG730" s="1532"/>
    </row>
    <row r="731" spans="1:33" ht="16.5" customHeight="1" x14ac:dyDescent="0.2">
      <c r="A731" s="1530"/>
      <c r="B731" s="1535"/>
      <c r="C731" s="1535"/>
      <c r="D731" s="1535"/>
      <c r="E731" s="1535"/>
      <c r="F731" s="1535"/>
      <c r="G731" s="1535"/>
      <c r="H731" s="1535"/>
      <c r="I731" s="1536"/>
      <c r="J731" s="1536"/>
      <c r="K731" s="1536"/>
      <c r="L731" s="1536"/>
      <c r="M731" s="1537"/>
      <c r="N731" s="1538"/>
      <c r="O731" s="1539"/>
      <c r="P731" s="1540"/>
      <c r="Q731" s="1540"/>
      <c r="R731" s="1540"/>
      <c r="S731" s="1540"/>
      <c r="T731" s="1537"/>
      <c r="U731" s="1541"/>
      <c r="V731" s="1587"/>
      <c r="W731" s="1535"/>
      <c r="X731" s="1565"/>
      <c r="Y731" s="1565"/>
      <c r="Z731" s="1530"/>
      <c r="AA731" s="1534"/>
      <c r="AB731" s="1534"/>
      <c r="AC731" s="1540"/>
      <c r="AD731" s="1530"/>
      <c r="AE731" s="1530"/>
      <c r="AF731" s="1530"/>
      <c r="AG731" s="1532"/>
    </row>
    <row r="732" spans="1:33" ht="16.5" customHeight="1" x14ac:dyDescent="0.2">
      <c r="A732" s="1530"/>
      <c r="B732" s="1535"/>
      <c r="C732" s="1535"/>
      <c r="D732" s="1535"/>
      <c r="E732" s="1535"/>
      <c r="F732" s="1535"/>
      <c r="G732" s="1535"/>
      <c r="H732" s="1535"/>
      <c r="I732" s="1536"/>
      <c r="J732" s="1536"/>
      <c r="K732" s="1536"/>
      <c r="L732" s="1536"/>
      <c r="M732" s="1537"/>
      <c r="N732" s="1538"/>
      <c r="O732" s="1539"/>
      <c r="P732" s="1540"/>
      <c r="Q732" s="1540"/>
      <c r="R732" s="1540"/>
      <c r="S732" s="1540"/>
      <c r="T732" s="1537"/>
      <c r="U732" s="1541"/>
      <c r="V732" s="1587"/>
      <c r="W732" s="1535"/>
      <c r="X732" s="1565"/>
      <c r="Y732" s="1565"/>
      <c r="Z732" s="1530"/>
      <c r="AA732" s="1534"/>
      <c r="AB732" s="1534"/>
      <c r="AC732" s="1540"/>
      <c r="AD732" s="1530"/>
      <c r="AE732" s="1530"/>
      <c r="AF732" s="1530"/>
      <c r="AG732" s="1532"/>
    </row>
    <row r="733" spans="1:33" ht="16.5" customHeight="1" x14ac:dyDescent="0.2">
      <c r="A733" s="1530"/>
      <c r="B733" s="1535"/>
      <c r="C733" s="1535"/>
      <c r="D733" s="1535"/>
      <c r="E733" s="1535"/>
      <c r="F733" s="1535"/>
      <c r="G733" s="1535"/>
      <c r="H733" s="1535"/>
      <c r="I733" s="1536"/>
      <c r="J733" s="1536"/>
      <c r="K733" s="1536"/>
      <c r="L733" s="1536"/>
      <c r="M733" s="1537"/>
      <c r="N733" s="1538"/>
      <c r="O733" s="1539"/>
      <c r="P733" s="1540"/>
      <c r="Q733" s="1540"/>
      <c r="R733" s="1540"/>
      <c r="S733" s="1540"/>
      <c r="T733" s="1537"/>
      <c r="U733" s="1541"/>
      <c r="V733" s="1587"/>
      <c r="W733" s="1535"/>
      <c r="X733" s="1565"/>
      <c r="Y733" s="1565"/>
      <c r="Z733" s="1530"/>
      <c r="AA733" s="1534"/>
      <c r="AB733" s="1534"/>
      <c r="AC733" s="1540"/>
      <c r="AD733" s="1530"/>
      <c r="AE733" s="1530"/>
      <c r="AF733" s="1530"/>
      <c r="AG733" s="1532"/>
    </row>
    <row r="734" spans="1:33" ht="16.5" customHeight="1" x14ac:dyDescent="0.2">
      <c r="A734" s="1530"/>
      <c r="B734" s="1535"/>
      <c r="C734" s="1535"/>
      <c r="D734" s="1535"/>
      <c r="E734" s="1535"/>
      <c r="F734" s="1535"/>
      <c r="G734" s="1535"/>
      <c r="H734" s="1535"/>
      <c r="I734" s="1536"/>
      <c r="J734" s="1536"/>
      <c r="K734" s="1536"/>
      <c r="L734" s="1536"/>
      <c r="M734" s="1537"/>
      <c r="N734" s="1538"/>
      <c r="O734" s="1539"/>
      <c r="P734" s="1540"/>
      <c r="Q734" s="1540"/>
      <c r="R734" s="1540"/>
      <c r="S734" s="1540"/>
      <c r="T734" s="1537"/>
      <c r="U734" s="1541"/>
      <c r="V734" s="1587"/>
      <c r="W734" s="1535"/>
      <c r="X734" s="1565"/>
      <c r="Y734" s="1565"/>
      <c r="Z734" s="1530"/>
      <c r="AA734" s="1534"/>
      <c r="AB734" s="1534"/>
      <c r="AC734" s="1540"/>
      <c r="AD734" s="1530"/>
      <c r="AE734" s="1530"/>
      <c r="AF734" s="1530"/>
      <c r="AG734" s="1532"/>
    </row>
    <row r="735" spans="1:33" ht="16.5" customHeight="1" x14ac:dyDescent="0.2">
      <c r="A735" s="1530"/>
      <c r="B735" s="1535"/>
      <c r="C735" s="1535"/>
      <c r="D735" s="1535"/>
      <c r="E735" s="1535"/>
      <c r="F735" s="1535"/>
      <c r="G735" s="1535"/>
      <c r="H735" s="1535"/>
      <c r="I735" s="1536"/>
      <c r="J735" s="1536"/>
      <c r="K735" s="1536"/>
      <c r="L735" s="1536"/>
      <c r="M735" s="1537"/>
      <c r="N735" s="1538"/>
      <c r="O735" s="1539"/>
      <c r="P735" s="1540"/>
      <c r="Q735" s="1540"/>
      <c r="R735" s="1540"/>
      <c r="S735" s="1540"/>
      <c r="T735" s="1537"/>
      <c r="U735" s="1541"/>
      <c r="V735" s="1587"/>
      <c r="W735" s="1535"/>
      <c r="X735" s="1565"/>
      <c r="Y735" s="1565"/>
      <c r="Z735" s="1530"/>
      <c r="AA735" s="1534"/>
      <c r="AB735" s="1534"/>
      <c r="AC735" s="1540"/>
      <c r="AD735" s="1530"/>
      <c r="AE735" s="1530"/>
      <c r="AF735" s="1530"/>
      <c r="AG735" s="1532"/>
    </row>
    <row r="736" spans="1:33" ht="16.5" customHeight="1" x14ac:dyDescent="0.2">
      <c r="A736" s="1530"/>
      <c r="B736" s="1535"/>
      <c r="C736" s="1535"/>
      <c r="D736" s="1535"/>
      <c r="E736" s="1535"/>
      <c r="F736" s="1535"/>
      <c r="G736" s="1535"/>
      <c r="H736" s="1535"/>
      <c r="I736" s="1536"/>
      <c r="J736" s="1536"/>
      <c r="K736" s="1536"/>
      <c r="L736" s="1536"/>
      <c r="M736" s="1537"/>
      <c r="N736" s="1538"/>
      <c r="O736" s="1539"/>
      <c r="P736" s="1540"/>
      <c r="Q736" s="1540"/>
      <c r="R736" s="1540"/>
      <c r="S736" s="1540"/>
      <c r="T736" s="1537"/>
      <c r="U736" s="1541"/>
      <c r="V736" s="1587"/>
      <c r="W736" s="1535"/>
      <c r="X736" s="1565"/>
      <c r="Y736" s="1565"/>
      <c r="Z736" s="1530"/>
      <c r="AA736" s="1534"/>
      <c r="AB736" s="1534"/>
      <c r="AC736" s="1540"/>
      <c r="AD736" s="1530"/>
      <c r="AE736" s="1530"/>
      <c r="AF736" s="1530"/>
      <c r="AG736" s="1532"/>
    </row>
    <row r="737" spans="1:33" ht="16.5" customHeight="1" x14ac:dyDescent="0.2">
      <c r="A737" s="1530"/>
      <c r="B737" s="1535"/>
      <c r="C737" s="1535"/>
      <c r="D737" s="1535"/>
      <c r="E737" s="1535"/>
      <c r="F737" s="1535"/>
      <c r="G737" s="1535"/>
      <c r="H737" s="1535"/>
      <c r="I737" s="1536"/>
      <c r="J737" s="1536"/>
      <c r="K737" s="1536"/>
      <c r="L737" s="1536"/>
      <c r="M737" s="1537"/>
      <c r="N737" s="1538"/>
      <c r="O737" s="1539"/>
      <c r="P737" s="1540"/>
      <c r="Q737" s="1540"/>
      <c r="R737" s="1540"/>
      <c r="S737" s="1540"/>
      <c r="T737" s="1537"/>
      <c r="U737" s="1541"/>
      <c r="V737" s="1587"/>
      <c r="W737" s="1535"/>
      <c r="X737" s="1565"/>
      <c r="Y737" s="1565"/>
      <c r="Z737" s="1530"/>
      <c r="AA737" s="1534"/>
      <c r="AB737" s="1534"/>
      <c r="AC737" s="1540"/>
      <c r="AD737" s="1530"/>
      <c r="AE737" s="1530"/>
      <c r="AF737" s="1530"/>
      <c r="AG737" s="1532"/>
    </row>
    <row r="738" spans="1:33" ht="16.5" customHeight="1" x14ac:dyDescent="0.2">
      <c r="A738" s="1530"/>
      <c r="B738" s="1535"/>
      <c r="C738" s="1535"/>
      <c r="D738" s="1535"/>
      <c r="E738" s="1535"/>
      <c r="F738" s="1535"/>
      <c r="G738" s="1535"/>
      <c r="H738" s="1535"/>
      <c r="I738" s="1536"/>
      <c r="J738" s="1536"/>
      <c r="K738" s="1536"/>
      <c r="L738" s="1536"/>
      <c r="M738" s="1537"/>
      <c r="N738" s="1538"/>
      <c r="O738" s="1539"/>
      <c r="P738" s="1540"/>
      <c r="Q738" s="1540"/>
      <c r="R738" s="1540"/>
      <c r="S738" s="1540"/>
      <c r="T738" s="1537"/>
      <c r="U738" s="1541"/>
      <c r="V738" s="1587"/>
      <c r="W738" s="1535"/>
      <c r="X738" s="1565"/>
      <c r="Y738" s="1565"/>
      <c r="Z738" s="1530"/>
      <c r="AA738" s="1534"/>
      <c r="AB738" s="1534"/>
      <c r="AC738" s="1540"/>
      <c r="AD738" s="1530"/>
      <c r="AE738" s="1530"/>
      <c r="AF738" s="1530"/>
      <c r="AG738" s="1532"/>
    </row>
    <row r="739" spans="1:33" ht="16.5" customHeight="1" x14ac:dyDescent="0.2">
      <c r="A739" s="1530"/>
      <c r="B739" s="1535"/>
      <c r="C739" s="1535"/>
      <c r="D739" s="1535"/>
      <c r="E739" s="1535"/>
      <c r="F739" s="1535"/>
      <c r="G739" s="1535"/>
      <c r="H739" s="1535"/>
      <c r="I739" s="1536"/>
      <c r="J739" s="1536"/>
      <c r="K739" s="1536"/>
      <c r="L739" s="1536"/>
      <c r="M739" s="1537"/>
      <c r="N739" s="1538"/>
      <c r="O739" s="1539"/>
      <c r="P739" s="1540"/>
      <c r="Q739" s="1540"/>
      <c r="R739" s="1540"/>
      <c r="S739" s="1540"/>
      <c r="T739" s="1537"/>
      <c r="U739" s="1541"/>
      <c r="V739" s="1587"/>
      <c r="W739" s="1535"/>
      <c r="X739" s="1565"/>
      <c r="Y739" s="1565"/>
      <c r="Z739" s="1530"/>
      <c r="AA739" s="1534"/>
      <c r="AB739" s="1534"/>
      <c r="AC739" s="1540"/>
      <c r="AD739" s="1530"/>
      <c r="AE739" s="1530"/>
      <c r="AF739" s="1530"/>
      <c r="AG739" s="1532"/>
    </row>
    <row r="740" spans="1:33" ht="16.5" customHeight="1" x14ac:dyDescent="0.2">
      <c r="A740" s="1530"/>
      <c r="B740" s="1535"/>
      <c r="C740" s="1535"/>
      <c r="D740" s="1535"/>
      <c r="E740" s="1535"/>
      <c r="F740" s="1535"/>
      <c r="G740" s="1535"/>
      <c r="H740" s="1535"/>
      <c r="I740" s="1536"/>
      <c r="J740" s="1536"/>
      <c r="K740" s="1536"/>
      <c r="L740" s="1536"/>
      <c r="M740" s="1537"/>
      <c r="N740" s="1538"/>
      <c r="O740" s="1539"/>
      <c r="P740" s="1540"/>
      <c r="Q740" s="1540"/>
      <c r="R740" s="1540"/>
      <c r="S740" s="1540"/>
      <c r="T740" s="1537"/>
      <c r="U740" s="1541"/>
      <c r="V740" s="1587"/>
      <c r="W740" s="1535"/>
      <c r="X740" s="1565"/>
      <c r="Y740" s="1565"/>
      <c r="Z740" s="1530"/>
      <c r="AA740" s="1534"/>
      <c r="AB740" s="1534"/>
      <c r="AC740" s="1540"/>
      <c r="AD740" s="1530"/>
      <c r="AE740" s="1530"/>
      <c r="AF740" s="1530"/>
      <c r="AG740" s="1532"/>
    </row>
    <row r="741" spans="1:33" ht="16.5" customHeight="1" x14ac:dyDescent="0.2">
      <c r="A741" s="1530"/>
      <c r="B741" s="1535"/>
      <c r="C741" s="1535"/>
      <c r="D741" s="1535"/>
      <c r="E741" s="1535"/>
      <c r="F741" s="1535"/>
      <c r="G741" s="1535"/>
      <c r="H741" s="1535"/>
      <c r="I741" s="1536"/>
      <c r="J741" s="1536"/>
      <c r="K741" s="1536"/>
      <c r="L741" s="1536"/>
      <c r="M741" s="1537"/>
      <c r="N741" s="1538"/>
      <c r="O741" s="1539"/>
      <c r="P741" s="1540"/>
      <c r="Q741" s="1540"/>
      <c r="R741" s="1540"/>
      <c r="S741" s="1540"/>
      <c r="T741" s="1537"/>
      <c r="U741" s="1541"/>
      <c r="V741" s="1587"/>
      <c r="W741" s="1535"/>
      <c r="X741" s="1565"/>
      <c r="Y741" s="1565"/>
      <c r="Z741" s="1530"/>
      <c r="AA741" s="1534"/>
      <c r="AB741" s="1534"/>
      <c r="AC741" s="1540"/>
      <c r="AD741" s="1530"/>
      <c r="AE741" s="1530"/>
      <c r="AF741" s="1530"/>
      <c r="AG741" s="1532"/>
    </row>
    <row r="742" spans="1:33" ht="16.5" customHeight="1" x14ac:dyDescent="0.2">
      <c r="A742" s="1530"/>
      <c r="B742" s="1535"/>
      <c r="C742" s="1535"/>
      <c r="D742" s="1535"/>
      <c r="E742" s="1535"/>
      <c r="F742" s="1535"/>
      <c r="G742" s="1535"/>
      <c r="H742" s="1535"/>
      <c r="I742" s="1536"/>
      <c r="J742" s="1536"/>
      <c r="K742" s="1536"/>
      <c r="L742" s="1536"/>
      <c r="M742" s="1537"/>
      <c r="N742" s="1538"/>
      <c r="O742" s="1539"/>
      <c r="P742" s="1540"/>
      <c r="Q742" s="1540"/>
      <c r="R742" s="1540"/>
      <c r="S742" s="1540"/>
      <c r="T742" s="1537"/>
      <c r="U742" s="1541"/>
      <c r="V742" s="1587"/>
      <c r="W742" s="1535"/>
      <c r="X742" s="1565"/>
      <c r="Y742" s="1565"/>
      <c r="Z742" s="1530"/>
      <c r="AA742" s="1534"/>
      <c r="AB742" s="1534"/>
      <c r="AC742" s="1540"/>
      <c r="AD742" s="1530"/>
      <c r="AE742" s="1530"/>
      <c r="AF742" s="1530"/>
      <c r="AG742" s="1532"/>
    </row>
    <row r="743" spans="1:33" ht="16.5" customHeight="1" x14ac:dyDescent="0.2">
      <c r="A743" s="1530"/>
      <c r="B743" s="1535"/>
      <c r="C743" s="1535"/>
      <c r="D743" s="1535"/>
      <c r="E743" s="1535"/>
      <c r="F743" s="1535"/>
      <c r="G743" s="1535"/>
      <c r="H743" s="1535"/>
      <c r="I743" s="1536"/>
      <c r="J743" s="1536"/>
      <c r="K743" s="1536"/>
      <c r="L743" s="1536"/>
      <c r="M743" s="1537"/>
      <c r="N743" s="1538"/>
      <c r="O743" s="1539"/>
      <c r="P743" s="1540"/>
      <c r="Q743" s="1540"/>
      <c r="R743" s="1540"/>
      <c r="S743" s="1540"/>
      <c r="T743" s="1537"/>
      <c r="U743" s="1541"/>
      <c r="V743" s="1587"/>
      <c r="W743" s="1535"/>
      <c r="X743" s="1565"/>
      <c r="Y743" s="1565"/>
      <c r="Z743" s="1530"/>
      <c r="AA743" s="1534"/>
      <c r="AB743" s="1534"/>
      <c r="AC743" s="1540"/>
      <c r="AD743" s="1530"/>
      <c r="AE743" s="1530"/>
      <c r="AF743" s="1530"/>
      <c r="AG743" s="1532"/>
    </row>
    <row r="744" spans="1:33" ht="16.5" customHeight="1" x14ac:dyDescent="0.2">
      <c r="A744" s="1530"/>
      <c r="B744" s="1535"/>
      <c r="C744" s="1535"/>
      <c r="D744" s="1535"/>
      <c r="E744" s="1535"/>
      <c r="F744" s="1535"/>
      <c r="G744" s="1535"/>
      <c r="H744" s="1535"/>
      <c r="I744" s="1536"/>
      <c r="J744" s="1536"/>
      <c r="K744" s="1536"/>
      <c r="L744" s="1536"/>
      <c r="M744" s="1537"/>
      <c r="N744" s="1538"/>
      <c r="O744" s="1539"/>
      <c r="P744" s="1540"/>
      <c r="Q744" s="1540"/>
      <c r="R744" s="1540"/>
      <c r="S744" s="1540"/>
      <c r="T744" s="1537"/>
      <c r="U744" s="1541"/>
      <c r="V744" s="1587"/>
      <c r="W744" s="1535"/>
      <c r="X744" s="1565"/>
      <c r="Y744" s="1565"/>
      <c r="Z744" s="1530"/>
      <c r="AA744" s="1534"/>
      <c r="AB744" s="1534"/>
      <c r="AC744" s="1540"/>
      <c r="AD744" s="1530"/>
      <c r="AE744" s="1530"/>
      <c r="AF744" s="1530"/>
      <c r="AG744" s="1532"/>
    </row>
    <row r="745" spans="1:33" ht="16.5" customHeight="1" x14ac:dyDescent="0.2">
      <c r="A745" s="1530"/>
      <c r="B745" s="1535"/>
      <c r="C745" s="1535"/>
      <c r="D745" s="1535"/>
      <c r="E745" s="1535"/>
      <c r="F745" s="1535"/>
      <c r="G745" s="1535"/>
      <c r="H745" s="1535"/>
      <c r="I745" s="1536"/>
      <c r="J745" s="1536"/>
      <c r="K745" s="1536"/>
      <c r="L745" s="1536"/>
      <c r="M745" s="1537"/>
      <c r="N745" s="1538"/>
      <c r="O745" s="1539"/>
      <c r="P745" s="1540"/>
      <c r="Q745" s="1540"/>
      <c r="R745" s="1540"/>
      <c r="S745" s="1540"/>
      <c r="T745" s="1537"/>
      <c r="U745" s="1541"/>
      <c r="V745" s="1587"/>
      <c r="W745" s="1535"/>
      <c r="X745" s="1565"/>
      <c r="Y745" s="1565"/>
      <c r="Z745" s="1530"/>
      <c r="AA745" s="1534"/>
      <c r="AB745" s="1534"/>
      <c r="AC745" s="1540"/>
      <c r="AD745" s="1530"/>
      <c r="AE745" s="1530"/>
      <c r="AF745" s="1530"/>
      <c r="AG745" s="1532"/>
    </row>
    <row r="746" spans="1:33" ht="16.5" customHeight="1" x14ac:dyDescent="0.2">
      <c r="A746" s="1530"/>
      <c r="B746" s="1535"/>
      <c r="C746" s="1535"/>
      <c r="D746" s="1535"/>
      <c r="E746" s="1535"/>
      <c r="F746" s="1535"/>
      <c r="G746" s="1535"/>
      <c r="H746" s="1535"/>
      <c r="I746" s="1536"/>
      <c r="J746" s="1536"/>
      <c r="K746" s="1536"/>
      <c r="L746" s="1536"/>
      <c r="M746" s="1537"/>
      <c r="N746" s="1538"/>
      <c r="O746" s="1539"/>
      <c r="P746" s="1540"/>
      <c r="Q746" s="1540"/>
      <c r="R746" s="1540"/>
      <c r="S746" s="1540"/>
      <c r="T746" s="1537"/>
      <c r="U746" s="1541"/>
      <c r="V746" s="1587"/>
      <c r="W746" s="1535"/>
      <c r="X746" s="1565"/>
      <c r="Y746" s="1565"/>
      <c r="Z746" s="1530"/>
      <c r="AA746" s="1534"/>
      <c r="AB746" s="1534"/>
      <c r="AC746" s="1540"/>
      <c r="AD746" s="1530"/>
      <c r="AE746" s="1530"/>
      <c r="AF746" s="1530"/>
      <c r="AG746" s="1532"/>
    </row>
    <row r="747" spans="1:33" ht="16.5" customHeight="1" x14ac:dyDescent="0.2">
      <c r="A747" s="1530"/>
      <c r="B747" s="1535"/>
      <c r="C747" s="1535"/>
      <c r="D747" s="1535"/>
      <c r="E747" s="1535"/>
      <c r="F747" s="1535"/>
      <c r="G747" s="1535"/>
      <c r="H747" s="1535"/>
      <c r="I747" s="1536"/>
      <c r="J747" s="1536"/>
      <c r="K747" s="1536"/>
      <c r="L747" s="1536"/>
      <c r="M747" s="1537"/>
      <c r="N747" s="1538"/>
      <c r="O747" s="1539"/>
      <c r="P747" s="1540"/>
      <c r="Q747" s="1540"/>
      <c r="R747" s="1540"/>
      <c r="S747" s="1540"/>
      <c r="T747" s="1537"/>
      <c r="U747" s="1541"/>
      <c r="V747" s="1587"/>
      <c r="W747" s="1535"/>
      <c r="X747" s="1565"/>
      <c r="Y747" s="1565"/>
      <c r="Z747" s="1530"/>
      <c r="AA747" s="1534"/>
      <c r="AB747" s="1534"/>
      <c r="AC747" s="1540"/>
      <c r="AD747" s="1530"/>
      <c r="AE747" s="1530"/>
      <c r="AF747" s="1530"/>
      <c r="AG747" s="1532"/>
    </row>
    <row r="748" spans="1:33" ht="16.5" customHeight="1" x14ac:dyDescent="0.2">
      <c r="A748" s="1530"/>
      <c r="B748" s="1535"/>
      <c r="C748" s="1535"/>
      <c r="D748" s="1535"/>
      <c r="E748" s="1535"/>
      <c r="F748" s="1535"/>
      <c r="G748" s="1535"/>
      <c r="H748" s="1535"/>
      <c r="I748" s="1536"/>
      <c r="J748" s="1536"/>
      <c r="K748" s="1536"/>
      <c r="L748" s="1536"/>
      <c r="M748" s="1537"/>
      <c r="N748" s="1538"/>
      <c r="O748" s="1539"/>
      <c r="P748" s="1540"/>
      <c r="Q748" s="1540"/>
      <c r="R748" s="1540"/>
      <c r="S748" s="1540"/>
      <c r="T748" s="1537"/>
      <c r="U748" s="1541"/>
      <c r="V748" s="1587"/>
      <c r="W748" s="1535"/>
      <c r="X748" s="1565"/>
      <c r="Y748" s="1565"/>
      <c r="Z748" s="1530"/>
      <c r="AA748" s="1534"/>
      <c r="AB748" s="1534"/>
      <c r="AC748" s="1540"/>
      <c r="AD748" s="1530"/>
      <c r="AE748" s="1530"/>
      <c r="AF748" s="1530"/>
      <c r="AG748" s="1532"/>
    </row>
    <row r="749" spans="1:33" ht="16.5" customHeight="1" x14ac:dyDescent="0.2">
      <c r="A749" s="1530"/>
      <c r="B749" s="1535"/>
      <c r="C749" s="1535"/>
      <c r="D749" s="1535"/>
      <c r="E749" s="1535"/>
      <c r="F749" s="1535"/>
      <c r="G749" s="1535"/>
      <c r="H749" s="1535"/>
      <c r="I749" s="1536"/>
      <c r="J749" s="1536"/>
      <c r="K749" s="1536"/>
      <c r="L749" s="1536"/>
      <c r="M749" s="1537"/>
      <c r="N749" s="1538"/>
      <c r="O749" s="1539"/>
      <c r="P749" s="1540"/>
      <c r="Q749" s="1540"/>
      <c r="R749" s="1540"/>
      <c r="S749" s="1540"/>
      <c r="T749" s="1537"/>
      <c r="U749" s="1541"/>
      <c r="V749" s="1587"/>
      <c r="W749" s="1535"/>
      <c r="X749" s="1565"/>
      <c r="Y749" s="1565"/>
      <c r="Z749" s="1530"/>
      <c r="AA749" s="1534"/>
      <c r="AB749" s="1534"/>
      <c r="AC749" s="1540"/>
      <c r="AD749" s="1530"/>
      <c r="AE749" s="1530"/>
      <c r="AF749" s="1530"/>
      <c r="AG749" s="1532"/>
    </row>
    <row r="750" spans="1:33" ht="16.5" customHeight="1" x14ac:dyDescent="0.2">
      <c r="A750" s="1530"/>
      <c r="B750" s="1535"/>
      <c r="C750" s="1535"/>
      <c r="D750" s="1535"/>
      <c r="E750" s="1535"/>
      <c r="F750" s="1535"/>
      <c r="G750" s="1535"/>
      <c r="H750" s="1535"/>
      <c r="I750" s="1536"/>
      <c r="J750" s="1536"/>
      <c r="K750" s="1536"/>
      <c r="L750" s="1536"/>
      <c r="M750" s="1537"/>
      <c r="N750" s="1538"/>
      <c r="O750" s="1539"/>
      <c r="P750" s="1540"/>
      <c r="Q750" s="1540"/>
      <c r="R750" s="1540"/>
      <c r="S750" s="1540"/>
      <c r="T750" s="1537"/>
      <c r="U750" s="1541"/>
      <c r="V750" s="1587"/>
      <c r="W750" s="1535"/>
      <c r="X750" s="1565"/>
      <c r="Y750" s="1565"/>
      <c r="Z750" s="1530"/>
      <c r="AA750" s="1534"/>
      <c r="AB750" s="1534"/>
      <c r="AC750" s="1540"/>
      <c r="AD750" s="1530"/>
      <c r="AE750" s="1530"/>
      <c r="AF750" s="1530"/>
      <c r="AG750" s="1532"/>
    </row>
    <row r="751" spans="1:33" ht="16.5" customHeight="1" x14ac:dyDescent="0.2">
      <c r="A751" s="1530"/>
      <c r="B751" s="1535"/>
      <c r="C751" s="1535"/>
      <c r="D751" s="1535"/>
      <c r="E751" s="1535"/>
      <c r="F751" s="1535"/>
      <c r="G751" s="1535"/>
      <c r="H751" s="1535"/>
      <c r="I751" s="1536"/>
      <c r="J751" s="1536"/>
      <c r="K751" s="1536"/>
      <c r="L751" s="1536"/>
      <c r="M751" s="1537"/>
      <c r="N751" s="1538"/>
      <c r="O751" s="1539"/>
      <c r="P751" s="1540"/>
      <c r="Q751" s="1540"/>
      <c r="R751" s="1540"/>
      <c r="S751" s="1540"/>
      <c r="T751" s="1537"/>
      <c r="U751" s="1541"/>
      <c r="V751" s="1587"/>
      <c r="W751" s="1535"/>
      <c r="X751" s="1565"/>
      <c r="Y751" s="1565"/>
      <c r="Z751" s="1530"/>
      <c r="AA751" s="1534"/>
      <c r="AB751" s="1534"/>
      <c r="AC751" s="1540"/>
      <c r="AD751" s="1530"/>
      <c r="AE751" s="1530"/>
      <c r="AF751" s="1530"/>
      <c r="AG751" s="1532"/>
    </row>
    <row r="752" spans="1:33" ht="16.5" customHeight="1" x14ac:dyDescent="0.2">
      <c r="A752" s="1530"/>
      <c r="B752" s="1535"/>
      <c r="C752" s="1535"/>
      <c r="D752" s="1535"/>
      <c r="E752" s="1535"/>
      <c r="F752" s="1535"/>
      <c r="G752" s="1535"/>
      <c r="H752" s="1535"/>
      <c r="I752" s="1536"/>
      <c r="J752" s="1536"/>
      <c r="K752" s="1536"/>
      <c r="L752" s="1536"/>
      <c r="M752" s="1537"/>
      <c r="N752" s="1538"/>
      <c r="O752" s="1539"/>
      <c r="P752" s="1540"/>
      <c r="Q752" s="1540"/>
      <c r="R752" s="1540"/>
      <c r="S752" s="1540"/>
      <c r="T752" s="1537"/>
      <c r="U752" s="1541"/>
      <c r="V752" s="1587"/>
      <c r="W752" s="1535"/>
      <c r="X752" s="1565"/>
      <c r="Y752" s="1565"/>
      <c r="Z752" s="1530"/>
      <c r="AA752" s="1534"/>
      <c r="AB752" s="1534"/>
      <c r="AC752" s="1540"/>
      <c r="AD752" s="1530"/>
      <c r="AE752" s="1530"/>
      <c r="AF752" s="1530"/>
      <c r="AG752" s="1532"/>
    </row>
    <row r="753" spans="1:33" ht="16.5" customHeight="1" x14ac:dyDescent="0.2">
      <c r="A753" s="1530"/>
      <c r="B753" s="1535"/>
      <c r="C753" s="1535"/>
      <c r="D753" s="1535"/>
      <c r="E753" s="1535"/>
      <c r="F753" s="1535"/>
      <c r="G753" s="1535"/>
      <c r="H753" s="1535"/>
      <c r="I753" s="1536"/>
      <c r="J753" s="1536"/>
      <c r="K753" s="1536"/>
      <c r="L753" s="1536"/>
      <c r="M753" s="1537"/>
      <c r="N753" s="1538"/>
      <c r="O753" s="1539"/>
      <c r="P753" s="1540"/>
      <c r="Q753" s="1540"/>
      <c r="R753" s="1540"/>
      <c r="S753" s="1540"/>
      <c r="T753" s="1537"/>
      <c r="U753" s="1541"/>
      <c r="V753" s="1587"/>
      <c r="W753" s="1535"/>
      <c r="X753" s="1565"/>
      <c r="Y753" s="1565"/>
      <c r="Z753" s="1530"/>
      <c r="AA753" s="1534"/>
      <c r="AB753" s="1534"/>
      <c r="AC753" s="1540"/>
      <c r="AD753" s="1530"/>
      <c r="AE753" s="1530"/>
      <c r="AF753" s="1530"/>
      <c r="AG753" s="1532"/>
    </row>
    <row r="754" spans="1:33" ht="16.5" customHeight="1" x14ac:dyDescent="0.2">
      <c r="A754" s="1530"/>
      <c r="B754" s="1535"/>
      <c r="C754" s="1535"/>
      <c r="D754" s="1535"/>
      <c r="E754" s="1535"/>
      <c r="F754" s="1535"/>
      <c r="G754" s="1535"/>
      <c r="H754" s="1535"/>
      <c r="I754" s="1536"/>
      <c r="J754" s="1536"/>
      <c r="K754" s="1536"/>
      <c r="L754" s="1536"/>
      <c r="M754" s="1537"/>
      <c r="N754" s="1538"/>
      <c r="O754" s="1539"/>
      <c r="P754" s="1540"/>
      <c r="Q754" s="1540"/>
      <c r="R754" s="1540"/>
      <c r="S754" s="1540"/>
      <c r="T754" s="1537"/>
      <c r="U754" s="1541"/>
      <c r="V754" s="1587"/>
      <c r="W754" s="1535"/>
      <c r="X754" s="1565"/>
      <c r="Y754" s="1565"/>
      <c r="Z754" s="1530"/>
      <c r="AA754" s="1534"/>
      <c r="AB754" s="1534"/>
      <c r="AC754" s="1540"/>
      <c r="AD754" s="1530"/>
      <c r="AE754" s="1530"/>
      <c r="AF754" s="1530"/>
      <c r="AG754" s="1532"/>
    </row>
    <row r="755" spans="1:33" ht="16.5" customHeight="1" x14ac:dyDescent="0.2">
      <c r="A755" s="1530"/>
      <c r="B755" s="1535"/>
      <c r="C755" s="1535"/>
      <c r="D755" s="1535"/>
      <c r="E755" s="1535"/>
      <c r="F755" s="1535"/>
      <c r="G755" s="1535"/>
      <c r="H755" s="1535"/>
      <c r="I755" s="1536"/>
      <c r="J755" s="1536"/>
      <c r="K755" s="1536"/>
      <c r="L755" s="1536"/>
      <c r="M755" s="1537"/>
      <c r="N755" s="1538"/>
      <c r="O755" s="1539"/>
      <c r="P755" s="1540"/>
      <c r="Q755" s="1540"/>
      <c r="R755" s="1540"/>
      <c r="S755" s="1540"/>
      <c r="T755" s="1537"/>
      <c r="U755" s="1541"/>
      <c r="V755" s="1587"/>
      <c r="W755" s="1535"/>
      <c r="X755" s="1565"/>
      <c r="Y755" s="1565"/>
      <c r="Z755" s="1530"/>
      <c r="AA755" s="1534"/>
      <c r="AB755" s="1534"/>
      <c r="AC755" s="1540"/>
      <c r="AD755" s="1530"/>
      <c r="AE755" s="1530"/>
      <c r="AF755" s="1530"/>
      <c r="AG755" s="1532"/>
    </row>
    <row r="756" spans="1:33" ht="16.5" customHeight="1" x14ac:dyDescent="0.2">
      <c r="A756" s="1530"/>
      <c r="B756" s="1535"/>
      <c r="C756" s="1535"/>
      <c r="D756" s="1535"/>
      <c r="E756" s="1535"/>
      <c r="F756" s="1535"/>
      <c r="G756" s="1535"/>
      <c r="H756" s="1535"/>
      <c r="I756" s="1536"/>
      <c r="J756" s="1536"/>
      <c r="K756" s="1536"/>
      <c r="L756" s="1536"/>
      <c r="M756" s="1537"/>
      <c r="N756" s="1538"/>
      <c r="O756" s="1539"/>
      <c r="P756" s="1540"/>
      <c r="Q756" s="1540"/>
      <c r="R756" s="1540"/>
      <c r="S756" s="1540"/>
      <c r="T756" s="1537"/>
      <c r="U756" s="1541"/>
      <c r="V756" s="1587"/>
      <c r="W756" s="1535"/>
      <c r="X756" s="1565"/>
      <c r="Y756" s="1565"/>
      <c r="Z756" s="1530"/>
      <c r="AA756" s="1534"/>
      <c r="AB756" s="1534"/>
      <c r="AC756" s="1540"/>
      <c r="AD756" s="1530"/>
      <c r="AE756" s="1530"/>
      <c r="AF756" s="1530"/>
      <c r="AG756" s="1532"/>
    </row>
    <row r="757" spans="1:33" ht="16.5" customHeight="1" x14ac:dyDescent="0.2">
      <c r="A757" s="1530"/>
      <c r="B757" s="1535"/>
      <c r="C757" s="1535"/>
      <c r="D757" s="1535"/>
      <c r="E757" s="1535"/>
      <c r="F757" s="1535"/>
      <c r="G757" s="1535"/>
      <c r="H757" s="1535"/>
      <c r="I757" s="1536"/>
      <c r="J757" s="1536"/>
      <c r="K757" s="1536"/>
      <c r="L757" s="1536"/>
      <c r="M757" s="1537"/>
      <c r="N757" s="1538"/>
      <c r="O757" s="1539"/>
      <c r="P757" s="1540"/>
      <c r="Q757" s="1540"/>
      <c r="R757" s="1540"/>
      <c r="S757" s="1540"/>
      <c r="T757" s="1537"/>
      <c r="U757" s="1541"/>
      <c r="V757" s="1587"/>
      <c r="W757" s="1535"/>
      <c r="X757" s="1565"/>
      <c r="Y757" s="1565"/>
      <c r="Z757" s="1530"/>
      <c r="AA757" s="1534"/>
      <c r="AB757" s="1534"/>
      <c r="AC757" s="1540"/>
      <c r="AD757" s="1530"/>
      <c r="AE757" s="1530"/>
      <c r="AF757" s="1530"/>
      <c r="AG757" s="1532"/>
    </row>
    <row r="758" spans="1:33" ht="16.5" customHeight="1" x14ac:dyDescent="0.2">
      <c r="A758" s="1530"/>
      <c r="B758" s="1535"/>
      <c r="C758" s="1535"/>
      <c r="D758" s="1535"/>
      <c r="E758" s="1535"/>
      <c r="F758" s="1535"/>
      <c r="G758" s="1535"/>
      <c r="H758" s="1535"/>
      <c r="I758" s="1536"/>
      <c r="J758" s="1536"/>
      <c r="K758" s="1536"/>
      <c r="L758" s="1536"/>
      <c r="M758" s="1537"/>
      <c r="N758" s="1538"/>
      <c r="O758" s="1539"/>
      <c r="P758" s="1540"/>
      <c r="Q758" s="1540"/>
      <c r="R758" s="1540"/>
      <c r="S758" s="1540"/>
      <c r="T758" s="1537"/>
      <c r="U758" s="1541"/>
      <c r="V758" s="1587"/>
      <c r="W758" s="1535"/>
      <c r="X758" s="1565"/>
      <c r="Y758" s="1565"/>
      <c r="Z758" s="1530"/>
      <c r="AA758" s="1534"/>
      <c r="AB758" s="1534"/>
      <c r="AC758" s="1540"/>
      <c r="AD758" s="1530"/>
      <c r="AE758" s="1530"/>
      <c r="AF758" s="1530"/>
      <c r="AG758" s="1532"/>
    </row>
    <row r="759" spans="1:33" ht="16.5" customHeight="1" x14ac:dyDescent="0.2">
      <c r="A759" s="1530"/>
      <c r="B759" s="1535"/>
      <c r="C759" s="1535"/>
      <c r="D759" s="1535"/>
      <c r="E759" s="1535"/>
      <c r="F759" s="1535"/>
      <c r="G759" s="1535"/>
      <c r="H759" s="1535"/>
      <c r="I759" s="1536"/>
      <c r="J759" s="1536"/>
      <c r="K759" s="1536"/>
      <c r="L759" s="1536"/>
      <c r="M759" s="1537"/>
      <c r="N759" s="1538"/>
      <c r="O759" s="1539"/>
      <c r="P759" s="1540"/>
      <c r="Q759" s="1540"/>
      <c r="R759" s="1540"/>
      <c r="S759" s="1540"/>
      <c r="T759" s="1537"/>
      <c r="U759" s="1541"/>
      <c r="V759" s="1587"/>
      <c r="W759" s="1535"/>
      <c r="X759" s="1565"/>
      <c r="Y759" s="1565"/>
      <c r="Z759" s="1530"/>
      <c r="AA759" s="1534"/>
      <c r="AB759" s="1534"/>
      <c r="AC759" s="1540"/>
      <c r="AD759" s="1530"/>
      <c r="AE759" s="1530"/>
      <c r="AF759" s="1530"/>
      <c r="AG759" s="1532"/>
    </row>
    <row r="760" spans="1:33" ht="16.5" customHeight="1" x14ac:dyDescent="0.2">
      <c r="A760" s="1530"/>
      <c r="B760" s="1535"/>
      <c r="C760" s="1535"/>
      <c r="D760" s="1535"/>
      <c r="E760" s="1535"/>
      <c r="F760" s="1535"/>
      <c r="G760" s="1535"/>
      <c r="H760" s="1535"/>
      <c r="I760" s="1536"/>
      <c r="J760" s="1536"/>
      <c r="K760" s="1536"/>
      <c r="L760" s="1536"/>
      <c r="M760" s="1537"/>
      <c r="N760" s="1538"/>
      <c r="O760" s="1539"/>
      <c r="P760" s="1540"/>
      <c r="Q760" s="1540"/>
      <c r="R760" s="1540"/>
      <c r="S760" s="1540"/>
      <c r="T760" s="1537"/>
      <c r="U760" s="1541"/>
      <c r="V760" s="1587"/>
      <c r="W760" s="1535"/>
      <c r="X760" s="1565"/>
      <c r="Y760" s="1565"/>
      <c r="Z760" s="1530"/>
      <c r="AA760" s="1534"/>
      <c r="AB760" s="1534"/>
      <c r="AC760" s="1540"/>
      <c r="AD760" s="1530"/>
      <c r="AE760" s="1530"/>
      <c r="AF760" s="1530"/>
      <c r="AG760" s="1532"/>
    </row>
    <row r="761" spans="1:33" ht="16.5" customHeight="1" x14ac:dyDescent="0.2">
      <c r="A761" s="1530"/>
      <c r="B761" s="1535"/>
      <c r="C761" s="1535"/>
      <c r="D761" s="1535"/>
      <c r="E761" s="1535"/>
      <c r="F761" s="1535"/>
      <c r="G761" s="1535"/>
      <c r="H761" s="1535"/>
      <c r="I761" s="1536"/>
      <c r="J761" s="1536"/>
      <c r="K761" s="1536"/>
      <c r="L761" s="1536"/>
      <c r="M761" s="1537"/>
      <c r="N761" s="1538"/>
      <c r="O761" s="1539"/>
      <c r="P761" s="1540"/>
      <c r="Q761" s="1540"/>
      <c r="R761" s="1540"/>
      <c r="S761" s="1540"/>
      <c r="T761" s="1537"/>
      <c r="U761" s="1541"/>
      <c r="V761" s="1587"/>
      <c r="W761" s="1535"/>
      <c r="X761" s="1565"/>
      <c r="Y761" s="1565"/>
      <c r="Z761" s="1530"/>
      <c r="AA761" s="1534"/>
      <c r="AB761" s="1534"/>
      <c r="AC761" s="1540"/>
      <c r="AD761" s="1530"/>
      <c r="AE761" s="1530"/>
      <c r="AF761" s="1530"/>
      <c r="AG761" s="1532"/>
    </row>
    <row r="762" spans="1:33" ht="16.5" customHeight="1" x14ac:dyDescent="0.2">
      <c r="A762" s="1530"/>
      <c r="B762" s="1535"/>
      <c r="C762" s="1535"/>
      <c r="D762" s="1535"/>
      <c r="E762" s="1535"/>
      <c r="F762" s="1535"/>
      <c r="G762" s="1535"/>
      <c r="H762" s="1535"/>
      <c r="I762" s="1536"/>
      <c r="J762" s="1536"/>
      <c r="K762" s="1536"/>
      <c r="L762" s="1536"/>
      <c r="M762" s="1537"/>
      <c r="N762" s="1538"/>
      <c r="O762" s="1539"/>
      <c r="P762" s="1540"/>
      <c r="Q762" s="1540"/>
      <c r="R762" s="1540"/>
      <c r="S762" s="1540"/>
      <c r="T762" s="1537"/>
      <c r="U762" s="1541"/>
      <c r="V762" s="1587"/>
      <c r="W762" s="1535"/>
      <c r="X762" s="1565"/>
      <c r="Y762" s="1565"/>
      <c r="Z762" s="1530"/>
      <c r="AA762" s="1534"/>
      <c r="AB762" s="1534"/>
      <c r="AC762" s="1540"/>
      <c r="AD762" s="1530"/>
      <c r="AE762" s="1530"/>
      <c r="AF762" s="1530"/>
      <c r="AG762" s="1532"/>
    </row>
    <row r="763" spans="1:33" ht="16.5" customHeight="1" x14ac:dyDescent="0.2">
      <c r="A763" s="1530"/>
      <c r="B763" s="1535"/>
      <c r="C763" s="1535"/>
      <c r="D763" s="1535"/>
      <c r="E763" s="1535"/>
      <c r="F763" s="1535"/>
      <c r="G763" s="1535"/>
      <c r="H763" s="1535"/>
      <c r="I763" s="1536"/>
      <c r="J763" s="1536"/>
      <c r="K763" s="1536"/>
      <c r="L763" s="1536"/>
      <c r="M763" s="1537"/>
      <c r="N763" s="1538"/>
      <c r="O763" s="1539"/>
      <c r="P763" s="1540"/>
      <c r="Q763" s="1540"/>
      <c r="R763" s="1540"/>
      <c r="S763" s="1540"/>
      <c r="T763" s="1537"/>
      <c r="U763" s="1541"/>
      <c r="V763" s="1587"/>
      <c r="W763" s="1535"/>
      <c r="X763" s="1565"/>
      <c r="Y763" s="1565"/>
      <c r="Z763" s="1530"/>
      <c r="AA763" s="1534"/>
      <c r="AB763" s="1534"/>
      <c r="AC763" s="1540"/>
      <c r="AD763" s="1530"/>
      <c r="AE763" s="1530"/>
      <c r="AF763" s="1530"/>
      <c r="AG763" s="1532"/>
    </row>
    <row r="764" spans="1:33" ht="16.5" customHeight="1" x14ac:dyDescent="0.2">
      <c r="A764" s="1530"/>
      <c r="B764" s="1535"/>
      <c r="C764" s="1535"/>
      <c r="D764" s="1535"/>
      <c r="E764" s="1535"/>
      <c r="F764" s="1535"/>
      <c r="G764" s="1535"/>
      <c r="H764" s="1535"/>
      <c r="I764" s="1536"/>
      <c r="J764" s="1536"/>
      <c r="K764" s="1536"/>
      <c r="L764" s="1536"/>
      <c r="M764" s="1537"/>
      <c r="N764" s="1538"/>
      <c r="O764" s="1539"/>
      <c r="P764" s="1540"/>
      <c r="Q764" s="1540"/>
      <c r="R764" s="1540"/>
      <c r="S764" s="1540"/>
      <c r="T764" s="1537"/>
      <c r="U764" s="1541"/>
      <c r="V764" s="1587"/>
      <c r="W764" s="1535"/>
      <c r="X764" s="1565"/>
      <c r="Y764" s="1565"/>
      <c r="Z764" s="1530"/>
      <c r="AA764" s="1534"/>
      <c r="AB764" s="1534"/>
      <c r="AC764" s="1540"/>
      <c r="AD764" s="1530"/>
      <c r="AE764" s="1530"/>
      <c r="AF764" s="1530"/>
      <c r="AG764" s="1532"/>
    </row>
    <row r="765" spans="1:33" ht="16.5" customHeight="1" x14ac:dyDescent="0.2">
      <c r="A765" s="1530"/>
      <c r="B765" s="1535"/>
      <c r="C765" s="1535"/>
      <c r="D765" s="1535"/>
      <c r="E765" s="1535"/>
      <c r="F765" s="1535"/>
      <c r="G765" s="1535"/>
      <c r="H765" s="1535"/>
      <c r="I765" s="1536"/>
      <c r="J765" s="1536"/>
      <c r="K765" s="1536"/>
      <c r="L765" s="1536"/>
      <c r="M765" s="1537"/>
      <c r="N765" s="1538"/>
      <c r="O765" s="1539"/>
      <c r="P765" s="1540"/>
      <c r="Q765" s="1540"/>
      <c r="R765" s="1540"/>
      <c r="S765" s="1540"/>
      <c r="T765" s="1537"/>
      <c r="U765" s="1541"/>
      <c r="V765" s="1587"/>
      <c r="W765" s="1535"/>
      <c r="X765" s="1565"/>
      <c r="Y765" s="1565"/>
      <c r="Z765" s="1530"/>
      <c r="AA765" s="1534"/>
      <c r="AB765" s="1534"/>
      <c r="AC765" s="1540"/>
      <c r="AD765" s="1530"/>
      <c r="AE765" s="1530"/>
      <c r="AF765" s="1530"/>
      <c r="AG765" s="1532"/>
    </row>
    <row r="766" spans="1:33" ht="16.5" customHeight="1" x14ac:dyDescent="0.2">
      <c r="A766" s="1530"/>
      <c r="B766" s="1535"/>
      <c r="C766" s="1535"/>
      <c r="D766" s="1535"/>
      <c r="E766" s="1535"/>
      <c r="F766" s="1535"/>
      <c r="G766" s="1535"/>
      <c r="H766" s="1535"/>
      <c r="I766" s="1536"/>
      <c r="J766" s="1536"/>
      <c r="K766" s="1536"/>
      <c r="L766" s="1536"/>
      <c r="M766" s="1537"/>
      <c r="N766" s="1538"/>
      <c r="O766" s="1539"/>
      <c r="P766" s="1540"/>
      <c r="Q766" s="1540"/>
      <c r="R766" s="1540"/>
      <c r="S766" s="1540"/>
      <c r="T766" s="1537"/>
      <c r="U766" s="1541"/>
      <c r="V766" s="1587"/>
      <c r="W766" s="1535"/>
      <c r="X766" s="1565"/>
      <c r="Y766" s="1565"/>
      <c r="Z766" s="1530"/>
      <c r="AA766" s="1534"/>
      <c r="AB766" s="1534"/>
      <c r="AC766" s="1540"/>
      <c r="AD766" s="1530"/>
      <c r="AE766" s="1530"/>
      <c r="AF766" s="1530"/>
      <c r="AG766" s="1532"/>
    </row>
    <row r="767" spans="1:33" ht="16.5" customHeight="1" x14ac:dyDescent="0.2">
      <c r="A767" s="1530"/>
      <c r="B767" s="1535"/>
      <c r="C767" s="1535"/>
      <c r="D767" s="1535"/>
      <c r="E767" s="1535"/>
      <c r="F767" s="1535"/>
      <c r="G767" s="1535"/>
      <c r="H767" s="1535"/>
      <c r="I767" s="1536"/>
      <c r="J767" s="1536"/>
      <c r="K767" s="1536"/>
      <c r="L767" s="1536"/>
      <c r="M767" s="1537"/>
      <c r="N767" s="1538"/>
      <c r="O767" s="1539"/>
      <c r="P767" s="1540"/>
      <c r="Q767" s="1540"/>
      <c r="R767" s="1540"/>
      <c r="S767" s="1540"/>
      <c r="T767" s="1537"/>
      <c r="U767" s="1541"/>
      <c r="V767" s="1587"/>
      <c r="W767" s="1535"/>
      <c r="X767" s="1565"/>
      <c r="Y767" s="1565"/>
      <c r="Z767" s="1530"/>
      <c r="AA767" s="1534"/>
      <c r="AB767" s="1534"/>
      <c r="AC767" s="1540"/>
      <c r="AD767" s="1530"/>
      <c r="AE767" s="1530"/>
      <c r="AF767" s="1530"/>
      <c r="AG767" s="1532"/>
    </row>
    <row r="768" spans="1:33" ht="16.5" customHeight="1" x14ac:dyDescent="0.2">
      <c r="A768" s="1530"/>
      <c r="B768" s="1535"/>
      <c r="C768" s="1535"/>
      <c r="D768" s="1535"/>
      <c r="E768" s="1535"/>
      <c r="F768" s="1535"/>
      <c r="G768" s="1535"/>
      <c r="H768" s="1535"/>
      <c r="I768" s="1536"/>
      <c r="J768" s="1536"/>
      <c r="K768" s="1536"/>
      <c r="L768" s="1536"/>
      <c r="M768" s="1537"/>
      <c r="N768" s="1538"/>
      <c r="O768" s="1539"/>
      <c r="P768" s="1540"/>
      <c r="Q768" s="1540"/>
      <c r="R768" s="1540"/>
      <c r="S768" s="1540"/>
      <c r="T768" s="1537"/>
      <c r="U768" s="1541"/>
      <c r="V768" s="1587"/>
      <c r="W768" s="1535"/>
      <c r="X768" s="1565"/>
      <c r="Y768" s="1565"/>
      <c r="Z768" s="1530"/>
      <c r="AA768" s="1534"/>
      <c r="AB768" s="1534"/>
      <c r="AC768" s="1540"/>
      <c r="AD768" s="1530"/>
      <c r="AE768" s="1530"/>
      <c r="AF768" s="1530"/>
      <c r="AG768" s="1532"/>
    </row>
    <row r="769" spans="1:33" ht="16.5" customHeight="1" x14ac:dyDescent="0.2">
      <c r="A769" s="1530"/>
      <c r="B769" s="1535"/>
      <c r="C769" s="1535"/>
      <c r="D769" s="1535"/>
      <c r="E769" s="1535"/>
      <c r="F769" s="1535"/>
      <c r="G769" s="1535"/>
      <c r="H769" s="1535"/>
      <c r="I769" s="1536"/>
      <c r="J769" s="1536"/>
      <c r="K769" s="1536"/>
      <c r="L769" s="1536"/>
      <c r="M769" s="1537"/>
      <c r="N769" s="1538"/>
      <c r="O769" s="1539"/>
      <c r="P769" s="1540"/>
      <c r="Q769" s="1540"/>
      <c r="R769" s="1540"/>
      <c r="S769" s="1540"/>
      <c r="T769" s="1537"/>
      <c r="U769" s="1541"/>
      <c r="V769" s="1587"/>
      <c r="W769" s="1535"/>
      <c r="X769" s="1565"/>
      <c r="Y769" s="1565"/>
      <c r="Z769" s="1530"/>
      <c r="AA769" s="1534"/>
      <c r="AB769" s="1534"/>
      <c r="AC769" s="1540"/>
      <c r="AD769" s="1530"/>
      <c r="AE769" s="1530"/>
      <c r="AF769" s="1530"/>
      <c r="AG769" s="1532"/>
    </row>
    <row r="770" spans="1:33" ht="16.5" customHeight="1" x14ac:dyDescent="0.2">
      <c r="A770" s="1530"/>
      <c r="B770" s="1535"/>
      <c r="C770" s="1535"/>
      <c r="D770" s="1535"/>
      <c r="E770" s="1535"/>
      <c r="F770" s="1535"/>
      <c r="G770" s="1535"/>
      <c r="H770" s="1535"/>
      <c r="I770" s="1536"/>
      <c r="J770" s="1536"/>
      <c r="K770" s="1536"/>
      <c r="L770" s="1536"/>
      <c r="M770" s="1537"/>
      <c r="N770" s="1538"/>
      <c r="O770" s="1539"/>
      <c r="P770" s="1540"/>
      <c r="Q770" s="1540"/>
      <c r="R770" s="1540"/>
      <c r="S770" s="1540"/>
      <c r="T770" s="1537"/>
      <c r="U770" s="1541"/>
      <c r="V770" s="1587"/>
      <c r="W770" s="1535"/>
      <c r="X770" s="1565"/>
      <c r="Y770" s="1565"/>
      <c r="Z770" s="1530"/>
      <c r="AA770" s="1534"/>
      <c r="AB770" s="1534"/>
      <c r="AC770" s="1540"/>
      <c r="AD770" s="1530"/>
      <c r="AE770" s="1530"/>
      <c r="AF770" s="1530"/>
      <c r="AG770" s="1532"/>
    </row>
    <row r="771" spans="1:33" ht="16.5" customHeight="1" x14ac:dyDescent="0.2">
      <c r="A771" s="1530"/>
      <c r="B771" s="1535"/>
      <c r="C771" s="1535"/>
      <c r="D771" s="1535"/>
      <c r="E771" s="1535"/>
      <c r="F771" s="1535"/>
      <c r="G771" s="1535"/>
      <c r="H771" s="1535"/>
      <c r="I771" s="1536"/>
      <c r="J771" s="1536"/>
      <c r="K771" s="1536"/>
      <c r="L771" s="1536"/>
      <c r="M771" s="1537"/>
      <c r="N771" s="1538"/>
      <c r="O771" s="1539"/>
      <c r="P771" s="1540"/>
      <c r="Q771" s="1540"/>
      <c r="R771" s="1540"/>
      <c r="S771" s="1540"/>
      <c r="T771" s="1537"/>
      <c r="U771" s="1541"/>
      <c r="V771" s="1587"/>
      <c r="W771" s="1535"/>
      <c r="X771" s="1565"/>
      <c r="Y771" s="1565"/>
      <c r="Z771" s="1530"/>
      <c r="AA771" s="1534"/>
      <c r="AB771" s="1534"/>
      <c r="AC771" s="1540"/>
      <c r="AD771" s="1530"/>
      <c r="AE771" s="1530"/>
      <c r="AF771" s="1530"/>
      <c r="AG771" s="1532"/>
    </row>
    <row r="772" spans="1:33" ht="16.5" customHeight="1" x14ac:dyDescent="0.2">
      <c r="A772" s="1530"/>
      <c r="B772" s="1535"/>
      <c r="C772" s="1535"/>
      <c r="D772" s="1535"/>
      <c r="E772" s="1535"/>
      <c r="F772" s="1535"/>
      <c r="G772" s="1535"/>
      <c r="H772" s="1535"/>
      <c r="I772" s="1536"/>
      <c r="J772" s="1536"/>
      <c r="K772" s="1536"/>
      <c r="L772" s="1536"/>
      <c r="M772" s="1537"/>
      <c r="N772" s="1538"/>
      <c r="O772" s="1539"/>
      <c r="P772" s="1540"/>
      <c r="Q772" s="1540"/>
      <c r="R772" s="1540"/>
      <c r="S772" s="1540"/>
      <c r="T772" s="1537"/>
      <c r="U772" s="1541"/>
      <c r="V772" s="1587"/>
      <c r="W772" s="1535"/>
      <c r="X772" s="1565"/>
      <c r="Y772" s="1565"/>
      <c r="Z772" s="1530"/>
      <c r="AA772" s="1534"/>
      <c r="AB772" s="1534"/>
      <c r="AC772" s="1540"/>
      <c r="AD772" s="1530"/>
      <c r="AE772" s="1530"/>
      <c r="AF772" s="1530"/>
      <c r="AG772" s="1532"/>
    </row>
    <row r="773" spans="1:33" ht="16.5" customHeight="1" x14ac:dyDescent="0.2">
      <c r="A773" s="1530"/>
      <c r="B773" s="1535"/>
      <c r="C773" s="1535"/>
      <c r="D773" s="1535"/>
      <c r="E773" s="1535"/>
      <c r="F773" s="1535"/>
      <c r="G773" s="1535"/>
      <c r="H773" s="1535"/>
      <c r="I773" s="1536"/>
      <c r="J773" s="1536"/>
      <c r="K773" s="1536"/>
      <c r="L773" s="1536"/>
      <c r="M773" s="1537"/>
      <c r="N773" s="1538"/>
      <c r="O773" s="1539"/>
      <c r="P773" s="1540"/>
      <c r="Q773" s="1540"/>
      <c r="R773" s="1540"/>
      <c r="S773" s="1540"/>
      <c r="T773" s="1537"/>
      <c r="U773" s="1541"/>
      <c r="V773" s="1587"/>
      <c r="W773" s="1535"/>
      <c r="X773" s="1565"/>
      <c r="Y773" s="1565"/>
      <c r="Z773" s="1530"/>
      <c r="AA773" s="1534"/>
      <c r="AB773" s="1534"/>
      <c r="AC773" s="1540"/>
      <c r="AD773" s="1530"/>
      <c r="AE773" s="1530"/>
      <c r="AF773" s="1530"/>
      <c r="AG773" s="1532"/>
    </row>
    <row r="774" spans="1:33" ht="16.5" customHeight="1" x14ac:dyDescent="0.2">
      <c r="A774" s="1530"/>
      <c r="B774" s="1535"/>
      <c r="C774" s="1535"/>
      <c r="D774" s="1535"/>
      <c r="E774" s="1535"/>
      <c r="F774" s="1535"/>
      <c r="G774" s="1535"/>
      <c r="H774" s="1535"/>
      <c r="I774" s="1536"/>
      <c r="J774" s="1536"/>
      <c r="K774" s="1536"/>
      <c r="L774" s="1536"/>
      <c r="M774" s="1537"/>
      <c r="N774" s="1538"/>
      <c r="O774" s="1539"/>
      <c r="P774" s="1540"/>
      <c r="Q774" s="1540"/>
      <c r="R774" s="1540"/>
      <c r="S774" s="1540"/>
      <c r="T774" s="1537"/>
      <c r="U774" s="1541"/>
      <c r="V774" s="1587"/>
      <c r="W774" s="1535"/>
      <c r="X774" s="1565"/>
      <c r="Y774" s="1565"/>
      <c r="Z774" s="1530"/>
      <c r="AA774" s="1534"/>
      <c r="AB774" s="1534"/>
      <c r="AC774" s="1540"/>
      <c r="AD774" s="1530"/>
      <c r="AE774" s="1530"/>
      <c r="AF774" s="1530"/>
      <c r="AG774" s="1532"/>
    </row>
    <row r="775" spans="1:33" ht="16.5" customHeight="1" x14ac:dyDescent="0.2">
      <c r="A775" s="1530"/>
      <c r="B775" s="1535"/>
      <c r="C775" s="1535"/>
      <c r="D775" s="1535"/>
      <c r="E775" s="1535"/>
      <c r="F775" s="1535"/>
      <c r="G775" s="1535"/>
      <c r="H775" s="1535"/>
      <c r="I775" s="1536"/>
      <c r="J775" s="1536"/>
      <c r="K775" s="1536"/>
      <c r="L775" s="1536"/>
      <c r="M775" s="1537"/>
      <c r="N775" s="1538"/>
      <c r="O775" s="1539"/>
      <c r="P775" s="1540"/>
      <c r="Q775" s="1540"/>
      <c r="R775" s="1540"/>
      <c r="S775" s="1540"/>
      <c r="T775" s="1537"/>
      <c r="U775" s="1541"/>
      <c r="V775" s="1587"/>
      <c r="W775" s="1535"/>
      <c r="X775" s="1565"/>
      <c r="Y775" s="1565"/>
      <c r="Z775" s="1530"/>
      <c r="AA775" s="1534"/>
      <c r="AB775" s="1534"/>
      <c r="AC775" s="1540"/>
      <c r="AD775" s="1530"/>
      <c r="AE775" s="1530"/>
      <c r="AF775" s="1530"/>
      <c r="AG775" s="1532"/>
    </row>
    <row r="776" spans="1:33" ht="16.5" customHeight="1" x14ac:dyDescent="0.2">
      <c r="A776" s="1530"/>
      <c r="B776" s="1535"/>
      <c r="C776" s="1535"/>
      <c r="D776" s="1535"/>
      <c r="E776" s="1535"/>
      <c r="F776" s="1535"/>
      <c r="G776" s="1535"/>
      <c r="H776" s="1535"/>
      <c r="I776" s="1536"/>
      <c r="J776" s="1536"/>
      <c r="K776" s="1536"/>
      <c r="L776" s="1536"/>
      <c r="M776" s="1537"/>
      <c r="N776" s="1538"/>
      <c r="O776" s="1539"/>
      <c r="P776" s="1540"/>
      <c r="Q776" s="1540"/>
      <c r="R776" s="1540"/>
      <c r="S776" s="1540"/>
      <c r="T776" s="1537"/>
      <c r="U776" s="1541"/>
      <c r="V776" s="1587"/>
      <c r="W776" s="1535"/>
      <c r="X776" s="1565"/>
      <c r="Y776" s="1565"/>
      <c r="Z776" s="1530"/>
      <c r="AA776" s="1534"/>
      <c r="AB776" s="1534"/>
      <c r="AC776" s="1540"/>
      <c r="AD776" s="1530"/>
      <c r="AE776" s="1530"/>
      <c r="AF776" s="1530"/>
      <c r="AG776" s="1532"/>
    </row>
    <row r="777" spans="1:33" ht="16.5" customHeight="1" x14ac:dyDescent="0.2">
      <c r="A777" s="1530"/>
      <c r="B777" s="1535"/>
      <c r="C777" s="1535"/>
      <c r="D777" s="1535"/>
      <c r="E777" s="1535"/>
      <c r="F777" s="1535"/>
      <c r="G777" s="1535"/>
      <c r="H777" s="1535"/>
      <c r="I777" s="1536"/>
      <c r="J777" s="1536"/>
      <c r="K777" s="1536"/>
      <c r="L777" s="1536"/>
      <c r="M777" s="1537"/>
      <c r="N777" s="1538"/>
      <c r="O777" s="1539"/>
      <c r="P777" s="1540"/>
      <c r="Q777" s="1540"/>
      <c r="R777" s="1540"/>
      <c r="S777" s="1540"/>
      <c r="T777" s="1537"/>
      <c r="U777" s="1541"/>
      <c r="V777" s="1587"/>
      <c r="W777" s="1535"/>
      <c r="X777" s="1565"/>
      <c r="Y777" s="1565"/>
      <c r="Z777" s="1530"/>
      <c r="AA777" s="1534"/>
      <c r="AB777" s="1534"/>
      <c r="AC777" s="1540"/>
      <c r="AD777" s="1530"/>
      <c r="AE777" s="1530"/>
      <c r="AF777" s="1530"/>
      <c r="AG777" s="1532"/>
    </row>
    <row r="778" spans="1:33" ht="16.5" customHeight="1" x14ac:dyDescent="0.2">
      <c r="A778" s="1530"/>
      <c r="B778" s="1535"/>
      <c r="C778" s="1535"/>
      <c r="D778" s="1535"/>
      <c r="E778" s="1535"/>
      <c r="F778" s="1535"/>
      <c r="G778" s="1535"/>
      <c r="H778" s="1535"/>
      <c r="I778" s="1536"/>
      <c r="J778" s="1536"/>
      <c r="K778" s="1536"/>
      <c r="L778" s="1536"/>
      <c r="M778" s="1537"/>
      <c r="N778" s="1538"/>
      <c r="O778" s="1539"/>
      <c r="P778" s="1540"/>
      <c r="Q778" s="1540"/>
      <c r="R778" s="1540"/>
      <c r="S778" s="1540"/>
      <c r="T778" s="1537"/>
      <c r="U778" s="1541"/>
      <c r="V778" s="1587"/>
      <c r="W778" s="1535"/>
      <c r="X778" s="1565"/>
      <c r="Y778" s="1565"/>
      <c r="Z778" s="1530"/>
      <c r="AA778" s="1534"/>
      <c r="AB778" s="1534"/>
      <c r="AC778" s="1540"/>
      <c r="AD778" s="1530"/>
      <c r="AE778" s="1530"/>
      <c r="AF778" s="1530"/>
      <c r="AG778" s="1532"/>
    </row>
    <row r="779" spans="1:33" ht="16.5" customHeight="1" x14ac:dyDescent="0.2">
      <c r="A779" s="1530"/>
      <c r="B779" s="1535"/>
      <c r="C779" s="1535"/>
      <c r="D779" s="1535"/>
      <c r="E779" s="1535"/>
      <c r="F779" s="1535"/>
      <c r="G779" s="1535"/>
      <c r="H779" s="1535"/>
      <c r="I779" s="1536"/>
      <c r="J779" s="1536"/>
      <c r="K779" s="1536"/>
      <c r="L779" s="1536"/>
      <c r="M779" s="1537"/>
      <c r="N779" s="1538"/>
      <c r="O779" s="1539"/>
      <c r="P779" s="1540"/>
      <c r="Q779" s="1540"/>
      <c r="R779" s="1540"/>
      <c r="S779" s="1540"/>
      <c r="T779" s="1537"/>
      <c r="U779" s="1541"/>
      <c r="V779" s="1587"/>
      <c r="W779" s="1535"/>
      <c r="X779" s="1565"/>
      <c r="Y779" s="1565"/>
      <c r="Z779" s="1530"/>
      <c r="AA779" s="1534"/>
      <c r="AB779" s="1534"/>
      <c r="AC779" s="1540"/>
      <c r="AD779" s="1530"/>
      <c r="AE779" s="1530"/>
      <c r="AF779" s="1530"/>
      <c r="AG779" s="1532"/>
    </row>
    <row r="780" spans="1:33" ht="16.5" customHeight="1" x14ac:dyDescent="0.2">
      <c r="A780" s="1530"/>
      <c r="B780" s="1535"/>
      <c r="C780" s="1535"/>
      <c r="D780" s="1535"/>
      <c r="E780" s="1535"/>
      <c r="F780" s="1535"/>
      <c r="G780" s="1535"/>
      <c r="H780" s="1535"/>
      <c r="I780" s="1536"/>
      <c r="J780" s="1536"/>
      <c r="K780" s="1536"/>
      <c r="L780" s="1536"/>
      <c r="M780" s="1537"/>
      <c r="N780" s="1538"/>
      <c r="O780" s="1539"/>
      <c r="P780" s="1540"/>
      <c r="Q780" s="1540"/>
      <c r="R780" s="1540"/>
      <c r="S780" s="1540"/>
      <c r="T780" s="1537"/>
      <c r="U780" s="1541"/>
      <c r="V780" s="1587"/>
      <c r="W780" s="1535"/>
      <c r="X780" s="1565"/>
      <c r="Y780" s="1565"/>
      <c r="Z780" s="1530"/>
      <c r="AA780" s="1534"/>
      <c r="AB780" s="1534"/>
      <c r="AC780" s="1540"/>
      <c r="AD780" s="1530"/>
      <c r="AE780" s="1530"/>
      <c r="AF780" s="1530"/>
      <c r="AG780" s="1532"/>
    </row>
    <row r="781" spans="1:33" ht="16.5" customHeight="1" x14ac:dyDescent="0.2">
      <c r="A781" s="1530"/>
      <c r="B781" s="1535"/>
      <c r="C781" s="1535"/>
      <c r="D781" s="1535"/>
      <c r="E781" s="1535"/>
      <c r="F781" s="1535"/>
      <c r="G781" s="1535"/>
      <c r="H781" s="1535"/>
      <c r="I781" s="1536"/>
      <c r="J781" s="1536"/>
      <c r="K781" s="1536"/>
      <c r="L781" s="1536"/>
      <c r="M781" s="1537"/>
      <c r="N781" s="1538"/>
      <c r="O781" s="1539"/>
      <c r="P781" s="1540"/>
      <c r="Q781" s="1540"/>
      <c r="R781" s="1540"/>
      <c r="S781" s="1540"/>
      <c r="T781" s="1537"/>
      <c r="U781" s="1541"/>
      <c r="V781" s="1587"/>
      <c r="W781" s="1535"/>
      <c r="X781" s="1565"/>
      <c r="Y781" s="1565"/>
      <c r="Z781" s="1530"/>
      <c r="AA781" s="1534"/>
      <c r="AB781" s="1534"/>
      <c r="AC781" s="1540"/>
      <c r="AD781" s="1530"/>
      <c r="AE781" s="1530"/>
      <c r="AF781" s="1530"/>
      <c r="AG781" s="1532"/>
    </row>
    <row r="782" spans="1:33" ht="16.5" customHeight="1" x14ac:dyDescent="0.2">
      <c r="A782" s="1530"/>
      <c r="B782" s="1535"/>
      <c r="C782" s="1535"/>
      <c r="D782" s="1535"/>
      <c r="E782" s="1535"/>
      <c r="F782" s="1535"/>
      <c r="G782" s="1535"/>
      <c r="H782" s="1535"/>
      <c r="I782" s="1536"/>
      <c r="J782" s="1536"/>
      <c r="K782" s="1536"/>
      <c r="L782" s="1536"/>
      <c r="M782" s="1537"/>
      <c r="N782" s="1538"/>
      <c r="O782" s="1539"/>
      <c r="P782" s="1540"/>
      <c r="Q782" s="1540"/>
      <c r="R782" s="1540"/>
      <c r="S782" s="1540"/>
      <c r="T782" s="1537"/>
      <c r="U782" s="1541"/>
      <c r="V782" s="1587"/>
      <c r="W782" s="1535"/>
      <c r="X782" s="1565"/>
      <c r="Y782" s="1565"/>
      <c r="Z782" s="1530"/>
      <c r="AA782" s="1534"/>
      <c r="AB782" s="1534"/>
      <c r="AC782" s="1540"/>
      <c r="AD782" s="1530"/>
      <c r="AE782" s="1530"/>
      <c r="AF782" s="1530"/>
      <c r="AG782" s="1532"/>
    </row>
    <row r="783" spans="1:33" ht="16.5" customHeight="1" x14ac:dyDescent="0.2">
      <c r="A783" s="1530"/>
      <c r="B783" s="1535"/>
      <c r="C783" s="1535"/>
      <c r="D783" s="1535"/>
      <c r="E783" s="1535"/>
      <c r="F783" s="1535"/>
      <c r="G783" s="1535"/>
      <c r="H783" s="1535"/>
      <c r="I783" s="1536"/>
      <c r="J783" s="1536"/>
      <c r="K783" s="1536"/>
      <c r="L783" s="1536"/>
      <c r="M783" s="1537"/>
      <c r="N783" s="1538"/>
      <c r="O783" s="1539"/>
      <c r="P783" s="1540"/>
      <c r="Q783" s="1540"/>
      <c r="R783" s="1540"/>
      <c r="S783" s="1540"/>
      <c r="T783" s="1537"/>
      <c r="U783" s="1541"/>
      <c r="V783" s="1587"/>
      <c r="W783" s="1535"/>
      <c r="X783" s="1565"/>
      <c r="Y783" s="1565"/>
      <c r="Z783" s="1530"/>
      <c r="AA783" s="1534"/>
      <c r="AB783" s="1534"/>
      <c r="AC783" s="1540"/>
      <c r="AD783" s="1530"/>
      <c r="AE783" s="1530"/>
      <c r="AF783" s="1530"/>
      <c r="AG783" s="1532"/>
    </row>
    <row r="784" spans="1:33" ht="16.5" customHeight="1" x14ac:dyDescent="0.2">
      <c r="A784" s="1530"/>
      <c r="B784" s="1535"/>
      <c r="C784" s="1535"/>
      <c r="D784" s="1535"/>
      <c r="E784" s="1535"/>
      <c r="F784" s="1535"/>
      <c r="G784" s="1535"/>
      <c r="H784" s="1535"/>
      <c r="I784" s="1536"/>
      <c r="J784" s="1536"/>
      <c r="K784" s="1536"/>
      <c r="L784" s="1536"/>
      <c r="M784" s="1537"/>
      <c r="N784" s="1538"/>
      <c r="O784" s="1539"/>
      <c r="P784" s="1540"/>
      <c r="Q784" s="1540"/>
      <c r="R784" s="1540"/>
      <c r="S784" s="1540"/>
      <c r="T784" s="1537"/>
      <c r="U784" s="1541"/>
      <c r="V784" s="1587"/>
      <c r="W784" s="1535"/>
      <c r="X784" s="1565"/>
      <c r="Y784" s="1565"/>
      <c r="Z784" s="1530"/>
      <c r="AA784" s="1534"/>
      <c r="AB784" s="1534"/>
      <c r="AC784" s="1540"/>
      <c r="AD784" s="1530"/>
      <c r="AE784" s="1530"/>
      <c r="AF784" s="1530"/>
      <c r="AG784" s="1532"/>
    </row>
    <row r="785" spans="1:33" ht="16.5" customHeight="1" x14ac:dyDescent="0.2">
      <c r="A785" s="1530"/>
      <c r="B785" s="1535"/>
      <c r="C785" s="1535"/>
      <c r="D785" s="1535"/>
      <c r="E785" s="1535"/>
      <c r="F785" s="1535"/>
      <c r="G785" s="1535"/>
      <c r="H785" s="1535"/>
      <c r="I785" s="1536"/>
      <c r="J785" s="1536"/>
      <c r="K785" s="1536"/>
      <c r="L785" s="1536"/>
      <c r="M785" s="1537"/>
      <c r="N785" s="1538"/>
      <c r="O785" s="1539"/>
      <c r="P785" s="1540"/>
      <c r="Q785" s="1540"/>
      <c r="R785" s="1540"/>
      <c r="S785" s="1540"/>
      <c r="T785" s="1537"/>
      <c r="U785" s="1541"/>
      <c r="V785" s="1587"/>
      <c r="W785" s="1535"/>
      <c r="X785" s="1565"/>
      <c r="Y785" s="1565"/>
      <c r="Z785" s="1530"/>
      <c r="AA785" s="1534"/>
      <c r="AB785" s="1534"/>
      <c r="AC785" s="1540"/>
      <c r="AD785" s="1530"/>
      <c r="AE785" s="1530"/>
      <c r="AF785" s="1530"/>
      <c r="AG785" s="1532"/>
    </row>
    <row r="786" spans="1:33" ht="16.5" customHeight="1" x14ac:dyDescent="0.2">
      <c r="A786" s="1530"/>
      <c r="B786" s="1535"/>
      <c r="C786" s="1535"/>
      <c r="D786" s="1535"/>
      <c r="E786" s="1535"/>
      <c r="F786" s="1535"/>
      <c r="G786" s="1535"/>
      <c r="H786" s="1535"/>
      <c r="I786" s="1536"/>
      <c r="J786" s="1536"/>
      <c r="K786" s="1536"/>
      <c r="L786" s="1536"/>
      <c r="M786" s="1537"/>
      <c r="N786" s="1538"/>
      <c r="O786" s="1539"/>
      <c r="P786" s="1540"/>
      <c r="Q786" s="1540"/>
      <c r="R786" s="1540"/>
      <c r="S786" s="1540"/>
      <c r="T786" s="1537"/>
      <c r="U786" s="1541"/>
      <c r="V786" s="1587"/>
      <c r="W786" s="1535"/>
      <c r="X786" s="1565"/>
      <c r="Y786" s="1565"/>
      <c r="Z786" s="1530"/>
      <c r="AA786" s="1534"/>
      <c r="AB786" s="1534"/>
      <c r="AC786" s="1540"/>
      <c r="AD786" s="1530"/>
      <c r="AE786" s="1530"/>
      <c r="AF786" s="1530"/>
      <c r="AG786" s="1532"/>
    </row>
    <row r="787" spans="1:33" ht="16.5" customHeight="1" x14ac:dyDescent="0.2">
      <c r="A787" s="1530"/>
      <c r="B787" s="1535"/>
      <c r="C787" s="1535"/>
      <c r="D787" s="1535"/>
      <c r="E787" s="1535"/>
      <c r="F787" s="1535"/>
      <c r="G787" s="1535"/>
      <c r="H787" s="1535"/>
      <c r="I787" s="1536"/>
      <c r="J787" s="1536"/>
      <c r="K787" s="1536"/>
      <c r="L787" s="1536"/>
      <c r="M787" s="1537"/>
      <c r="N787" s="1538"/>
      <c r="O787" s="1539"/>
      <c r="P787" s="1540"/>
      <c r="Q787" s="1540"/>
      <c r="R787" s="1540"/>
      <c r="S787" s="1540"/>
      <c r="T787" s="1537"/>
      <c r="U787" s="1541"/>
      <c r="V787" s="1587"/>
      <c r="W787" s="1535"/>
      <c r="X787" s="1565"/>
      <c r="Y787" s="1565"/>
      <c r="Z787" s="1530"/>
      <c r="AA787" s="1534"/>
      <c r="AB787" s="1534"/>
      <c r="AC787" s="1540"/>
      <c r="AD787" s="1530"/>
      <c r="AE787" s="1530"/>
      <c r="AF787" s="1530"/>
      <c r="AG787" s="1532"/>
    </row>
    <row r="788" spans="1:33" ht="16.5" customHeight="1" x14ac:dyDescent="0.2">
      <c r="A788" s="1530"/>
      <c r="B788" s="1535"/>
      <c r="C788" s="1535"/>
      <c r="D788" s="1535"/>
      <c r="E788" s="1535"/>
      <c r="F788" s="1535"/>
      <c r="G788" s="1535"/>
      <c r="H788" s="1535"/>
      <c r="I788" s="1536"/>
      <c r="J788" s="1536"/>
      <c r="K788" s="1536"/>
      <c r="L788" s="1536"/>
      <c r="M788" s="1537"/>
      <c r="N788" s="1538"/>
      <c r="O788" s="1539"/>
      <c r="P788" s="1540"/>
      <c r="Q788" s="1540"/>
      <c r="R788" s="1540"/>
      <c r="S788" s="1540"/>
      <c r="T788" s="1537"/>
      <c r="U788" s="1541"/>
      <c r="V788" s="1587"/>
      <c r="W788" s="1535"/>
      <c r="X788" s="1565"/>
      <c r="Y788" s="1565"/>
      <c r="Z788" s="1530"/>
      <c r="AA788" s="1534"/>
      <c r="AB788" s="1534"/>
      <c r="AC788" s="1540"/>
      <c r="AD788" s="1530"/>
      <c r="AE788" s="1530"/>
      <c r="AF788" s="1530"/>
      <c r="AG788" s="1532"/>
    </row>
    <row r="789" spans="1:33" ht="16.5" customHeight="1" x14ac:dyDescent="0.2">
      <c r="A789" s="1530"/>
      <c r="B789" s="1535"/>
      <c r="C789" s="1535"/>
      <c r="D789" s="1535"/>
      <c r="E789" s="1535"/>
      <c r="F789" s="1535"/>
      <c r="G789" s="1535"/>
      <c r="H789" s="1535"/>
      <c r="I789" s="1536"/>
      <c r="J789" s="1536"/>
      <c r="K789" s="1536"/>
      <c r="L789" s="1536"/>
      <c r="M789" s="1537"/>
      <c r="N789" s="1538"/>
      <c r="O789" s="1539"/>
      <c r="P789" s="1540"/>
      <c r="Q789" s="1540"/>
      <c r="R789" s="1540"/>
      <c r="S789" s="1540"/>
      <c r="T789" s="1537"/>
      <c r="U789" s="1541"/>
      <c r="V789" s="1587"/>
      <c r="W789" s="1535"/>
      <c r="X789" s="1565"/>
      <c r="Y789" s="1565"/>
      <c r="Z789" s="1530"/>
      <c r="AA789" s="1534"/>
      <c r="AB789" s="1534"/>
      <c r="AC789" s="1540"/>
      <c r="AD789" s="1530"/>
      <c r="AE789" s="1530"/>
      <c r="AF789" s="1530"/>
      <c r="AG789" s="1532"/>
    </row>
    <row r="790" spans="1:33" ht="16.5" customHeight="1" x14ac:dyDescent="0.2">
      <c r="A790" s="1530"/>
      <c r="B790" s="1535"/>
      <c r="C790" s="1535"/>
      <c r="D790" s="1535"/>
      <c r="E790" s="1535"/>
      <c r="F790" s="1535"/>
      <c r="G790" s="1535"/>
      <c r="H790" s="1535"/>
      <c r="I790" s="1536"/>
      <c r="J790" s="1536"/>
      <c r="K790" s="1536"/>
      <c r="L790" s="1536"/>
      <c r="M790" s="1537"/>
      <c r="N790" s="1538"/>
      <c r="O790" s="1539"/>
      <c r="P790" s="1540"/>
      <c r="Q790" s="1540"/>
      <c r="R790" s="1540"/>
      <c r="S790" s="1540"/>
      <c r="T790" s="1537"/>
      <c r="U790" s="1541"/>
      <c r="V790" s="1587"/>
      <c r="W790" s="1535"/>
      <c r="X790" s="1565"/>
      <c r="Y790" s="1565"/>
      <c r="Z790" s="1530"/>
      <c r="AA790" s="1534"/>
      <c r="AB790" s="1534"/>
      <c r="AC790" s="1540"/>
      <c r="AD790" s="1530"/>
      <c r="AE790" s="1530"/>
      <c r="AF790" s="1530"/>
      <c r="AG790" s="1532"/>
    </row>
    <row r="791" spans="1:33" ht="16.5" customHeight="1" x14ac:dyDescent="0.2">
      <c r="A791" s="1530"/>
      <c r="B791" s="1535"/>
      <c r="C791" s="1535"/>
      <c r="D791" s="1535"/>
      <c r="E791" s="1535"/>
      <c r="F791" s="1535"/>
      <c r="G791" s="1535"/>
      <c r="H791" s="1535"/>
      <c r="I791" s="1536"/>
      <c r="J791" s="1536"/>
      <c r="K791" s="1536"/>
      <c r="L791" s="1536"/>
      <c r="M791" s="1537"/>
      <c r="N791" s="1538"/>
      <c r="O791" s="1539"/>
      <c r="P791" s="1540"/>
      <c r="Q791" s="1540"/>
      <c r="R791" s="1540"/>
      <c r="S791" s="1540"/>
      <c r="T791" s="1537"/>
      <c r="U791" s="1541"/>
      <c r="V791" s="1587"/>
      <c r="W791" s="1535"/>
      <c r="X791" s="1565"/>
      <c r="Y791" s="1565"/>
      <c r="Z791" s="1530"/>
      <c r="AA791" s="1534"/>
      <c r="AB791" s="1534"/>
      <c r="AC791" s="1540"/>
      <c r="AD791" s="1530"/>
      <c r="AE791" s="1530"/>
      <c r="AF791" s="1530"/>
      <c r="AG791" s="1532"/>
    </row>
    <row r="792" spans="1:33" ht="16.5" customHeight="1" x14ac:dyDescent="0.2">
      <c r="A792" s="1530"/>
      <c r="B792" s="1535"/>
      <c r="C792" s="1535"/>
      <c r="D792" s="1535"/>
      <c r="E792" s="1535"/>
      <c r="F792" s="1535"/>
      <c r="G792" s="1535"/>
      <c r="H792" s="1535"/>
      <c r="I792" s="1536"/>
      <c r="J792" s="1536"/>
      <c r="K792" s="1536"/>
      <c r="L792" s="1536"/>
      <c r="M792" s="1537"/>
      <c r="N792" s="1538"/>
      <c r="O792" s="1539"/>
      <c r="P792" s="1540"/>
      <c r="Q792" s="1540"/>
      <c r="R792" s="1540"/>
      <c r="S792" s="1540"/>
      <c r="T792" s="1537"/>
      <c r="U792" s="1541"/>
      <c r="V792" s="1587"/>
      <c r="W792" s="1535"/>
      <c r="X792" s="1565"/>
      <c r="Y792" s="1565"/>
      <c r="Z792" s="1530"/>
      <c r="AA792" s="1534"/>
      <c r="AB792" s="1534"/>
      <c r="AC792" s="1540"/>
      <c r="AD792" s="1530"/>
      <c r="AE792" s="1530"/>
      <c r="AF792" s="1530"/>
      <c r="AG792" s="1532"/>
    </row>
    <row r="793" spans="1:33" ht="16.5" customHeight="1" x14ac:dyDescent="0.2">
      <c r="A793" s="1530"/>
      <c r="B793" s="1535"/>
      <c r="C793" s="1535"/>
      <c r="D793" s="1535"/>
      <c r="E793" s="1535"/>
      <c r="F793" s="1535"/>
      <c r="G793" s="1535"/>
      <c r="H793" s="1535"/>
      <c r="I793" s="1536"/>
      <c r="J793" s="1536"/>
      <c r="K793" s="1536"/>
      <c r="L793" s="1536"/>
      <c r="M793" s="1537"/>
      <c r="N793" s="1538"/>
      <c r="O793" s="1539"/>
      <c r="P793" s="1540"/>
      <c r="Q793" s="1540"/>
      <c r="R793" s="1540"/>
      <c r="S793" s="1540"/>
      <c r="T793" s="1537"/>
      <c r="U793" s="1541"/>
      <c r="V793" s="1587"/>
      <c r="W793" s="1535"/>
      <c r="X793" s="1565"/>
      <c r="Y793" s="1565"/>
      <c r="Z793" s="1530"/>
      <c r="AA793" s="1534"/>
      <c r="AB793" s="1534"/>
      <c r="AC793" s="1540"/>
      <c r="AD793" s="1530"/>
      <c r="AE793" s="1530"/>
      <c r="AF793" s="1530"/>
      <c r="AG793" s="1532"/>
    </row>
    <row r="794" spans="1:33" ht="16.5" customHeight="1" x14ac:dyDescent="0.2">
      <c r="A794" s="1530"/>
      <c r="B794" s="1535"/>
      <c r="C794" s="1535"/>
      <c r="D794" s="1535"/>
      <c r="E794" s="1535"/>
      <c r="F794" s="1535"/>
      <c r="G794" s="1535"/>
      <c r="H794" s="1535"/>
      <c r="I794" s="1536"/>
      <c r="J794" s="1536"/>
      <c r="K794" s="1536"/>
      <c r="L794" s="1536"/>
      <c r="M794" s="1537"/>
      <c r="N794" s="1538"/>
      <c r="O794" s="1539"/>
      <c r="P794" s="1540"/>
      <c r="Q794" s="1540"/>
      <c r="R794" s="1540"/>
      <c r="S794" s="1540"/>
      <c r="T794" s="1537"/>
      <c r="U794" s="1541"/>
      <c r="V794" s="1587"/>
      <c r="W794" s="1535"/>
      <c r="X794" s="1565"/>
      <c r="Y794" s="1565"/>
      <c r="Z794" s="1530"/>
      <c r="AA794" s="1534"/>
      <c r="AB794" s="1534"/>
      <c r="AC794" s="1540"/>
      <c r="AD794" s="1530"/>
      <c r="AE794" s="1530"/>
      <c r="AF794" s="1530"/>
      <c r="AG794" s="1532"/>
    </row>
    <row r="795" spans="1:33" ht="16.5" customHeight="1" x14ac:dyDescent="0.2">
      <c r="A795" s="1530"/>
      <c r="B795" s="1535"/>
      <c r="C795" s="1535"/>
      <c r="D795" s="1535"/>
      <c r="E795" s="1535"/>
      <c r="F795" s="1535"/>
      <c r="G795" s="1535"/>
      <c r="H795" s="1535"/>
      <c r="I795" s="1536"/>
      <c r="J795" s="1536"/>
      <c r="K795" s="1536"/>
      <c r="L795" s="1536"/>
      <c r="M795" s="1537"/>
      <c r="N795" s="1538"/>
      <c r="O795" s="1539"/>
      <c r="P795" s="1540"/>
      <c r="Q795" s="1540"/>
      <c r="R795" s="1540"/>
      <c r="S795" s="1540"/>
      <c r="T795" s="1537"/>
      <c r="U795" s="1541"/>
      <c r="V795" s="1587"/>
      <c r="W795" s="1535"/>
      <c r="X795" s="1565"/>
      <c r="Y795" s="1565"/>
      <c r="Z795" s="1530"/>
      <c r="AA795" s="1534"/>
      <c r="AB795" s="1534"/>
      <c r="AC795" s="1540"/>
      <c r="AD795" s="1530"/>
      <c r="AE795" s="1530"/>
      <c r="AF795" s="1530"/>
      <c r="AG795" s="1532"/>
    </row>
    <row r="796" spans="1:33" ht="16.5" customHeight="1" x14ac:dyDescent="0.2">
      <c r="A796" s="1530"/>
      <c r="B796" s="1535"/>
      <c r="C796" s="1535"/>
      <c r="D796" s="1535"/>
      <c r="E796" s="1535"/>
      <c r="F796" s="1535"/>
      <c r="G796" s="1535"/>
      <c r="H796" s="1535"/>
      <c r="I796" s="1536"/>
      <c r="J796" s="1536"/>
      <c r="K796" s="1536"/>
      <c r="L796" s="1536"/>
      <c r="M796" s="1537"/>
      <c r="N796" s="1538"/>
      <c r="O796" s="1539"/>
      <c r="P796" s="1540"/>
      <c r="Q796" s="1540"/>
      <c r="R796" s="1540"/>
      <c r="S796" s="1540"/>
      <c r="T796" s="1537"/>
      <c r="U796" s="1541"/>
      <c r="V796" s="1587"/>
      <c r="W796" s="1535"/>
      <c r="X796" s="1565"/>
      <c r="Y796" s="1565"/>
      <c r="Z796" s="1530"/>
      <c r="AA796" s="1534"/>
      <c r="AB796" s="1534"/>
      <c r="AC796" s="1540"/>
      <c r="AD796" s="1530"/>
      <c r="AE796" s="1530"/>
      <c r="AF796" s="1530"/>
      <c r="AG796" s="1532"/>
    </row>
    <row r="797" spans="1:33" ht="16.5" customHeight="1" x14ac:dyDescent="0.2">
      <c r="A797" s="1530"/>
      <c r="B797" s="1535"/>
      <c r="C797" s="1535"/>
      <c r="D797" s="1535"/>
      <c r="E797" s="1535"/>
      <c r="F797" s="1535"/>
      <c r="G797" s="1535"/>
      <c r="H797" s="1535"/>
      <c r="I797" s="1536"/>
      <c r="J797" s="1536"/>
      <c r="K797" s="1536"/>
      <c r="L797" s="1536"/>
      <c r="M797" s="1537"/>
      <c r="N797" s="1538"/>
      <c r="O797" s="1539"/>
      <c r="P797" s="1540"/>
      <c r="Q797" s="1540"/>
      <c r="R797" s="1540"/>
      <c r="S797" s="1540"/>
      <c r="T797" s="1537"/>
      <c r="U797" s="1541"/>
      <c r="V797" s="1587"/>
      <c r="W797" s="1535"/>
      <c r="X797" s="1565"/>
      <c r="Y797" s="1565"/>
      <c r="Z797" s="1530"/>
      <c r="AA797" s="1534"/>
      <c r="AB797" s="1534"/>
      <c r="AC797" s="1540"/>
      <c r="AD797" s="1530"/>
      <c r="AE797" s="1530"/>
      <c r="AF797" s="1530"/>
      <c r="AG797" s="1532"/>
    </row>
    <row r="798" spans="1:33" ht="16.5" customHeight="1" x14ac:dyDescent="0.2">
      <c r="A798" s="1530"/>
      <c r="B798" s="1535"/>
      <c r="C798" s="1535"/>
      <c r="D798" s="1535"/>
      <c r="E798" s="1535"/>
      <c r="F798" s="1535"/>
      <c r="G798" s="1535"/>
      <c r="H798" s="1535"/>
      <c r="I798" s="1536"/>
      <c r="J798" s="1536"/>
      <c r="K798" s="1536"/>
      <c r="L798" s="1536"/>
      <c r="M798" s="1537"/>
      <c r="N798" s="1538"/>
      <c r="O798" s="1539"/>
      <c r="P798" s="1540"/>
      <c r="Q798" s="1540"/>
      <c r="R798" s="1540"/>
      <c r="S798" s="1540"/>
      <c r="T798" s="1537"/>
      <c r="U798" s="1541"/>
      <c r="V798" s="1587"/>
      <c r="W798" s="1535"/>
      <c r="X798" s="1565"/>
      <c r="Y798" s="1565"/>
      <c r="Z798" s="1530"/>
      <c r="AA798" s="1534"/>
      <c r="AB798" s="1534"/>
      <c r="AC798" s="1540"/>
      <c r="AD798" s="1530"/>
      <c r="AE798" s="1530"/>
      <c r="AF798" s="1530"/>
      <c r="AG798" s="1532"/>
    </row>
    <row r="799" spans="1:33" ht="16.5" customHeight="1" x14ac:dyDescent="0.2">
      <c r="A799" s="1530"/>
      <c r="B799" s="1535"/>
      <c r="C799" s="1535"/>
      <c r="D799" s="1535"/>
      <c r="E799" s="1535"/>
      <c r="F799" s="1535"/>
      <c r="G799" s="1535"/>
      <c r="H799" s="1535"/>
      <c r="I799" s="1536"/>
      <c r="J799" s="1536"/>
      <c r="K799" s="1536"/>
      <c r="L799" s="1536"/>
      <c r="M799" s="1537"/>
      <c r="N799" s="1538"/>
      <c r="O799" s="1539"/>
      <c r="P799" s="1540"/>
      <c r="Q799" s="1540"/>
      <c r="R799" s="1540"/>
      <c r="S799" s="1540"/>
      <c r="T799" s="1537"/>
      <c r="U799" s="1541"/>
      <c r="V799" s="1587"/>
      <c r="W799" s="1535"/>
      <c r="X799" s="1565"/>
      <c r="Y799" s="1565"/>
      <c r="Z799" s="1530"/>
      <c r="AA799" s="1534"/>
      <c r="AB799" s="1534"/>
      <c r="AC799" s="1540"/>
      <c r="AD799" s="1530"/>
      <c r="AE799" s="1530"/>
      <c r="AF799" s="1530"/>
      <c r="AG799" s="1532"/>
    </row>
    <row r="800" spans="1:33" ht="16.5" customHeight="1" x14ac:dyDescent="0.2">
      <c r="A800" s="1530"/>
      <c r="B800" s="1535"/>
      <c r="C800" s="1535"/>
      <c r="D800" s="1535"/>
      <c r="E800" s="1535"/>
      <c r="F800" s="1535"/>
      <c r="G800" s="1535"/>
      <c r="H800" s="1535"/>
      <c r="I800" s="1536"/>
      <c r="J800" s="1536"/>
      <c r="K800" s="1536"/>
      <c r="L800" s="1536"/>
      <c r="M800" s="1537"/>
      <c r="N800" s="1538"/>
      <c r="O800" s="1539"/>
      <c r="P800" s="1540"/>
      <c r="Q800" s="1540"/>
      <c r="R800" s="1540"/>
      <c r="S800" s="1540"/>
      <c r="T800" s="1537"/>
      <c r="U800" s="1541"/>
      <c r="V800" s="1587"/>
      <c r="W800" s="1535"/>
      <c r="X800" s="1565"/>
      <c r="Y800" s="1565"/>
      <c r="Z800" s="1530"/>
      <c r="AA800" s="1534"/>
      <c r="AB800" s="1534"/>
      <c r="AC800" s="1540"/>
      <c r="AD800" s="1530"/>
      <c r="AE800" s="1530"/>
      <c r="AF800" s="1530"/>
      <c r="AG800" s="1532"/>
    </row>
    <row r="801" spans="1:33" ht="16.5" customHeight="1" x14ac:dyDescent="0.2">
      <c r="A801" s="1530"/>
      <c r="B801" s="1535"/>
      <c r="C801" s="1535"/>
      <c r="D801" s="1535"/>
      <c r="E801" s="1535"/>
      <c r="F801" s="1535"/>
      <c r="G801" s="1535"/>
      <c r="H801" s="1535"/>
      <c r="I801" s="1536"/>
      <c r="J801" s="1536"/>
      <c r="K801" s="1536"/>
      <c r="L801" s="1536"/>
      <c r="M801" s="1537"/>
      <c r="N801" s="1538"/>
      <c r="O801" s="1539"/>
      <c r="P801" s="1540"/>
      <c r="Q801" s="1540"/>
      <c r="R801" s="1540"/>
      <c r="S801" s="1540"/>
      <c r="T801" s="1537"/>
      <c r="U801" s="1541"/>
      <c r="V801" s="1587"/>
      <c r="W801" s="1535"/>
      <c r="X801" s="1565"/>
      <c r="Y801" s="1565"/>
      <c r="Z801" s="1530"/>
      <c r="AA801" s="1534"/>
      <c r="AB801" s="1534"/>
      <c r="AC801" s="1540"/>
      <c r="AD801" s="1530"/>
      <c r="AE801" s="1530"/>
      <c r="AF801" s="1530"/>
      <c r="AG801" s="1532"/>
    </row>
    <row r="802" spans="1:33" ht="16.5" customHeight="1" x14ac:dyDescent="0.2">
      <c r="A802" s="1530"/>
      <c r="B802" s="1535"/>
      <c r="C802" s="1535"/>
      <c r="D802" s="1535"/>
      <c r="E802" s="1535"/>
      <c r="F802" s="1535"/>
      <c r="G802" s="1535"/>
      <c r="H802" s="1535"/>
      <c r="I802" s="1536"/>
      <c r="J802" s="1536"/>
      <c r="K802" s="1536"/>
      <c r="L802" s="1536"/>
      <c r="M802" s="1537"/>
      <c r="N802" s="1538"/>
      <c r="O802" s="1539"/>
      <c r="P802" s="1540"/>
      <c r="Q802" s="1540"/>
      <c r="R802" s="1540"/>
      <c r="S802" s="1540"/>
      <c r="T802" s="1537"/>
      <c r="U802" s="1541"/>
      <c r="V802" s="1587"/>
      <c r="W802" s="1535"/>
      <c r="X802" s="1565"/>
      <c r="Y802" s="1565"/>
      <c r="Z802" s="1530"/>
      <c r="AA802" s="1534"/>
      <c r="AB802" s="1534"/>
      <c r="AC802" s="1540"/>
      <c r="AD802" s="1530"/>
      <c r="AE802" s="1530"/>
      <c r="AF802" s="1530"/>
      <c r="AG802" s="1532"/>
    </row>
    <row r="803" spans="1:33" ht="16.5" customHeight="1" x14ac:dyDescent="0.2">
      <c r="A803" s="1530"/>
      <c r="B803" s="1535"/>
      <c r="C803" s="1535"/>
      <c r="D803" s="1535"/>
      <c r="E803" s="1535"/>
      <c r="F803" s="1535"/>
      <c r="G803" s="1535"/>
      <c r="H803" s="1535"/>
      <c r="I803" s="1536"/>
      <c r="J803" s="1536"/>
      <c r="K803" s="1536"/>
      <c r="L803" s="1536"/>
      <c r="M803" s="1537"/>
      <c r="N803" s="1538"/>
      <c r="O803" s="1539"/>
      <c r="P803" s="1540"/>
      <c r="Q803" s="1540"/>
      <c r="R803" s="1540"/>
      <c r="S803" s="1540"/>
      <c r="T803" s="1537"/>
      <c r="U803" s="1541"/>
      <c r="V803" s="1587"/>
      <c r="W803" s="1535"/>
      <c r="X803" s="1565"/>
      <c r="Y803" s="1565"/>
      <c r="Z803" s="1530"/>
      <c r="AA803" s="1534"/>
      <c r="AB803" s="1534"/>
      <c r="AC803" s="1540"/>
      <c r="AD803" s="1530"/>
      <c r="AE803" s="1530"/>
      <c r="AF803" s="1530"/>
      <c r="AG803" s="1532"/>
    </row>
    <row r="804" spans="1:33" ht="16.5" customHeight="1" x14ac:dyDescent="0.2">
      <c r="A804" s="1530"/>
      <c r="B804" s="1535"/>
      <c r="C804" s="1535"/>
      <c r="D804" s="1535"/>
      <c r="E804" s="1535"/>
      <c r="F804" s="1535"/>
      <c r="G804" s="1535"/>
      <c r="H804" s="1535"/>
      <c r="I804" s="1536"/>
      <c r="J804" s="1536"/>
      <c r="K804" s="1536"/>
      <c r="L804" s="1536"/>
      <c r="M804" s="1537"/>
      <c r="N804" s="1538"/>
      <c r="O804" s="1539"/>
      <c r="P804" s="1540"/>
      <c r="Q804" s="1540"/>
      <c r="R804" s="1540"/>
      <c r="S804" s="1540"/>
      <c r="T804" s="1537"/>
      <c r="U804" s="1541"/>
      <c r="V804" s="1587"/>
      <c r="W804" s="1535"/>
      <c r="X804" s="1565"/>
      <c r="Y804" s="1565"/>
      <c r="Z804" s="1530"/>
      <c r="AA804" s="1534"/>
      <c r="AB804" s="1534"/>
      <c r="AC804" s="1540"/>
      <c r="AD804" s="1530"/>
      <c r="AE804" s="1530"/>
      <c r="AF804" s="1530"/>
      <c r="AG804" s="1532"/>
    </row>
    <row r="805" spans="1:33" ht="16.5" customHeight="1" x14ac:dyDescent="0.2">
      <c r="A805" s="1530"/>
      <c r="B805" s="1535"/>
      <c r="C805" s="1535"/>
      <c r="D805" s="1535"/>
      <c r="E805" s="1535"/>
      <c r="F805" s="1535"/>
      <c r="G805" s="1535"/>
      <c r="H805" s="1535"/>
      <c r="I805" s="1536"/>
      <c r="J805" s="1536"/>
      <c r="K805" s="1536"/>
      <c r="L805" s="1536"/>
      <c r="M805" s="1537"/>
      <c r="N805" s="1538"/>
      <c r="O805" s="1539"/>
      <c r="P805" s="1540"/>
      <c r="Q805" s="1540"/>
      <c r="R805" s="1540"/>
      <c r="S805" s="1540"/>
      <c r="T805" s="1537"/>
      <c r="U805" s="1541"/>
      <c r="V805" s="1587"/>
      <c r="W805" s="1535"/>
      <c r="X805" s="1565"/>
      <c r="Y805" s="1565"/>
      <c r="Z805" s="1530"/>
      <c r="AA805" s="1534"/>
      <c r="AB805" s="1534"/>
      <c r="AC805" s="1540"/>
      <c r="AD805" s="1530"/>
      <c r="AE805" s="1530"/>
      <c r="AF805" s="1530"/>
      <c r="AG805" s="1532"/>
    </row>
    <row r="806" spans="1:33" ht="16.5" customHeight="1" x14ac:dyDescent="0.2">
      <c r="A806" s="1530"/>
      <c r="B806" s="1535"/>
      <c r="C806" s="1535"/>
      <c r="D806" s="1535"/>
      <c r="E806" s="1535"/>
      <c r="F806" s="1535"/>
      <c r="G806" s="1535"/>
      <c r="H806" s="1535"/>
      <c r="I806" s="1536"/>
      <c r="J806" s="1536"/>
      <c r="K806" s="1536"/>
      <c r="L806" s="1536"/>
      <c r="M806" s="1537"/>
      <c r="N806" s="1538"/>
      <c r="O806" s="1539"/>
      <c r="P806" s="1540"/>
      <c r="Q806" s="1540"/>
      <c r="R806" s="1540"/>
      <c r="S806" s="1540"/>
      <c r="T806" s="1537"/>
      <c r="U806" s="1541"/>
      <c r="V806" s="1587"/>
      <c r="W806" s="1535"/>
      <c r="X806" s="1565"/>
      <c r="Y806" s="1565"/>
      <c r="Z806" s="1530"/>
      <c r="AA806" s="1534"/>
      <c r="AB806" s="1534"/>
      <c r="AC806" s="1540"/>
      <c r="AD806" s="1530"/>
      <c r="AE806" s="1530"/>
      <c r="AF806" s="1530"/>
      <c r="AG806" s="1532"/>
    </row>
    <row r="807" spans="1:33" ht="16.5" customHeight="1" x14ac:dyDescent="0.2">
      <c r="A807" s="1530"/>
      <c r="B807" s="1535"/>
      <c r="C807" s="1535"/>
      <c r="D807" s="1535"/>
      <c r="E807" s="1535"/>
      <c r="F807" s="1535"/>
      <c r="G807" s="1535"/>
      <c r="H807" s="1535"/>
      <c r="I807" s="1536"/>
      <c r="J807" s="1536"/>
      <c r="K807" s="1536"/>
      <c r="L807" s="1536"/>
      <c r="M807" s="1537"/>
      <c r="N807" s="1538"/>
      <c r="O807" s="1539"/>
      <c r="P807" s="1540"/>
      <c r="Q807" s="1540"/>
      <c r="R807" s="1540"/>
      <c r="S807" s="1540"/>
      <c r="T807" s="1537"/>
      <c r="U807" s="1541"/>
      <c r="V807" s="1587"/>
      <c r="W807" s="1535"/>
      <c r="X807" s="1565"/>
      <c r="Y807" s="1565"/>
      <c r="Z807" s="1530"/>
      <c r="AA807" s="1534"/>
      <c r="AB807" s="1534"/>
      <c r="AC807" s="1540"/>
      <c r="AD807" s="1530"/>
      <c r="AE807" s="1530"/>
      <c r="AF807" s="1530"/>
      <c r="AG807" s="1532"/>
    </row>
    <row r="808" spans="1:33" ht="16.5" customHeight="1" x14ac:dyDescent="0.2">
      <c r="A808" s="1530"/>
      <c r="B808" s="1535"/>
      <c r="C808" s="1535"/>
      <c r="D808" s="1535"/>
      <c r="E808" s="1535"/>
      <c r="F808" s="1535"/>
      <c r="G808" s="1535"/>
      <c r="H808" s="1535"/>
      <c r="I808" s="1536"/>
      <c r="J808" s="1536"/>
      <c r="K808" s="1536"/>
      <c r="L808" s="1536"/>
      <c r="M808" s="1537"/>
      <c r="N808" s="1538"/>
      <c r="O808" s="1539"/>
      <c r="P808" s="1540"/>
      <c r="Q808" s="1540"/>
      <c r="R808" s="1540"/>
      <c r="S808" s="1540"/>
      <c r="T808" s="1537"/>
      <c r="U808" s="1541"/>
      <c r="V808" s="1587"/>
      <c r="W808" s="1535"/>
      <c r="X808" s="1565"/>
      <c r="Y808" s="1565"/>
      <c r="Z808" s="1530"/>
      <c r="AA808" s="1534"/>
      <c r="AB808" s="1534"/>
      <c r="AC808" s="1540"/>
      <c r="AD808" s="1530"/>
      <c r="AE808" s="1530"/>
      <c r="AF808" s="1530"/>
      <c r="AG808" s="1532"/>
    </row>
    <row r="809" spans="1:33" ht="16.5" customHeight="1" x14ac:dyDescent="0.2">
      <c r="A809" s="1530"/>
      <c r="B809" s="1535"/>
      <c r="C809" s="1535"/>
      <c r="D809" s="1535"/>
      <c r="E809" s="1535"/>
      <c r="F809" s="1535"/>
      <c r="G809" s="1535"/>
      <c r="H809" s="1535"/>
      <c r="I809" s="1536"/>
      <c r="J809" s="1536"/>
      <c r="K809" s="1536"/>
      <c r="L809" s="1536"/>
      <c r="M809" s="1537"/>
      <c r="N809" s="1538"/>
      <c r="O809" s="1539"/>
      <c r="P809" s="1540"/>
      <c r="Q809" s="1540"/>
      <c r="R809" s="1540"/>
      <c r="S809" s="1540"/>
      <c r="T809" s="1537"/>
      <c r="U809" s="1541"/>
      <c r="V809" s="1587"/>
      <c r="W809" s="1535"/>
      <c r="X809" s="1565"/>
      <c r="Y809" s="1565"/>
      <c r="Z809" s="1530"/>
      <c r="AA809" s="1534"/>
      <c r="AB809" s="1534"/>
      <c r="AC809" s="1540"/>
      <c r="AD809" s="1530"/>
      <c r="AE809" s="1530"/>
      <c r="AF809" s="1530"/>
      <c r="AG809" s="1532"/>
    </row>
    <row r="810" spans="1:33" ht="16.5" customHeight="1" x14ac:dyDescent="0.2">
      <c r="A810" s="1530"/>
      <c r="B810" s="1535"/>
      <c r="C810" s="1535"/>
      <c r="D810" s="1535"/>
      <c r="E810" s="1535"/>
      <c r="F810" s="1535"/>
      <c r="G810" s="1535"/>
      <c r="H810" s="1535"/>
      <c r="I810" s="1536"/>
      <c r="J810" s="1536"/>
      <c r="K810" s="1536"/>
      <c r="L810" s="1536"/>
      <c r="M810" s="1537"/>
      <c r="N810" s="1538"/>
      <c r="O810" s="1539"/>
      <c r="P810" s="1540"/>
      <c r="Q810" s="1540"/>
      <c r="R810" s="1540"/>
      <c r="S810" s="1540"/>
      <c r="T810" s="1537"/>
      <c r="U810" s="1541"/>
      <c r="V810" s="1587"/>
      <c r="W810" s="1535"/>
      <c r="X810" s="1565"/>
      <c r="Y810" s="1565"/>
      <c r="Z810" s="1530"/>
      <c r="AA810" s="1534"/>
      <c r="AB810" s="1534"/>
      <c r="AC810" s="1540"/>
      <c r="AD810" s="1530"/>
      <c r="AE810" s="1530"/>
      <c r="AF810" s="1530"/>
      <c r="AG810" s="1532"/>
    </row>
    <row r="811" spans="1:33" ht="16.5" customHeight="1" x14ac:dyDescent="0.2">
      <c r="A811" s="1530"/>
      <c r="B811" s="1535"/>
      <c r="C811" s="1535"/>
      <c r="D811" s="1535"/>
      <c r="E811" s="1535"/>
      <c r="F811" s="1535"/>
      <c r="G811" s="1535"/>
      <c r="H811" s="1535"/>
      <c r="I811" s="1536"/>
      <c r="J811" s="1536"/>
      <c r="K811" s="1536"/>
      <c r="L811" s="1536"/>
      <c r="M811" s="1537"/>
      <c r="N811" s="1538"/>
      <c r="O811" s="1539"/>
      <c r="P811" s="1540"/>
      <c r="Q811" s="1540"/>
      <c r="R811" s="1540"/>
      <c r="S811" s="1540"/>
      <c r="T811" s="1537"/>
      <c r="U811" s="1541"/>
      <c r="V811" s="1587"/>
      <c r="W811" s="1535"/>
      <c r="X811" s="1565"/>
      <c r="Y811" s="1565"/>
      <c r="Z811" s="1530"/>
      <c r="AA811" s="1534"/>
      <c r="AB811" s="1534"/>
      <c r="AC811" s="1540"/>
      <c r="AD811" s="1530"/>
      <c r="AE811" s="1530"/>
      <c r="AF811" s="1530"/>
      <c r="AG811" s="1532"/>
    </row>
    <row r="812" spans="1:33" ht="16.5" customHeight="1" x14ac:dyDescent="0.2">
      <c r="A812" s="1530"/>
      <c r="B812" s="1535"/>
      <c r="C812" s="1535"/>
      <c r="D812" s="1535"/>
      <c r="E812" s="1535"/>
      <c r="F812" s="1535"/>
      <c r="G812" s="1535"/>
      <c r="H812" s="1535"/>
      <c r="I812" s="1536"/>
      <c r="J812" s="1536"/>
      <c r="K812" s="1536"/>
      <c r="L812" s="1536"/>
      <c r="M812" s="1537"/>
      <c r="N812" s="1538"/>
      <c r="O812" s="1539"/>
      <c r="P812" s="1540"/>
      <c r="Q812" s="1540"/>
      <c r="R812" s="1540"/>
      <c r="S812" s="1540"/>
      <c r="T812" s="1537"/>
      <c r="U812" s="1541"/>
      <c r="V812" s="1587"/>
      <c r="W812" s="1535"/>
      <c r="X812" s="1565"/>
      <c r="Y812" s="1565"/>
      <c r="Z812" s="1530"/>
      <c r="AA812" s="1534"/>
      <c r="AB812" s="1534"/>
      <c r="AC812" s="1540"/>
      <c r="AD812" s="1530"/>
      <c r="AE812" s="1530"/>
      <c r="AF812" s="1530"/>
      <c r="AG812" s="1532"/>
    </row>
    <row r="813" spans="1:33" ht="16.5" customHeight="1" x14ac:dyDescent="0.2">
      <c r="A813" s="1530"/>
      <c r="B813" s="1535"/>
      <c r="C813" s="1535"/>
      <c r="D813" s="1535"/>
      <c r="E813" s="1535"/>
      <c r="F813" s="1535"/>
      <c r="G813" s="1535"/>
      <c r="H813" s="1535"/>
      <c r="I813" s="1536"/>
      <c r="J813" s="1536"/>
      <c r="K813" s="1536"/>
      <c r="L813" s="1536"/>
      <c r="M813" s="1537"/>
      <c r="N813" s="1538"/>
      <c r="O813" s="1539"/>
      <c r="P813" s="1540"/>
      <c r="Q813" s="1540"/>
      <c r="R813" s="1540"/>
      <c r="S813" s="1540"/>
      <c r="T813" s="1537"/>
      <c r="U813" s="1541"/>
      <c r="V813" s="1587"/>
      <c r="W813" s="1535"/>
      <c r="X813" s="1565"/>
      <c r="Y813" s="1565"/>
      <c r="Z813" s="1530"/>
      <c r="AA813" s="1534"/>
      <c r="AB813" s="1534"/>
      <c r="AC813" s="1540"/>
      <c r="AD813" s="1530"/>
      <c r="AE813" s="1530"/>
      <c r="AF813" s="1530"/>
      <c r="AG813" s="1532"/>
    </row>
    <row r="814" spans="1:33" ht="16.5" customHeight="1" x14ac:dyDescent="0.2">
      <c r="A814" s="1530"/>
      <c r="B814" s="1535"/>
      <c r="C814" s="1535"/>
      <c r="D814" s="1535"/>
      <c r="E814" s="1535"/>
      <c r="F814" s="1535"/>
      <c r="G814" s="1535"/>
      <c r="H814" s="1535"/>
      <c r="I814" s="1536"/>
      <c r="J814" s="1536"/>
      <c r="K814" s="1536"/>
      <c r="L814" s="1536"/>
      <c r="M814" s="1537"/>
      <c r="N814" s="1538"/>
      <c r="O814" s="1539"/>
      <c r="P814" s="1540"/>
      <c r="Q814" s="1540"/>
      <c r="R814" s="1540"/>
      <c r="S814" s="1540"/>
      <c r="T814" s="1537"/>
      <c r="U814" s="1541"/>
      <c r="V814" s="1587"/>
      <c r="W814" s="1535"/>
      <c r="X814" s="1565"/>
      <c r="Y814" s="1565"/>
      <c r="Z814" s="1530"/>
      <c r="AA814" s="1534"/>
      <c r="AB814" s="1534"/>
      <c r="AC814" s="1540"/>
      <c r="AD814" s="1530"/>
      <c r="AE814" s="1530"/>
      <c r="AF814" s="1530"/>
      <c r="AG814" s="1532"/>
    </row>
    <row r="815" spans="1:33" ht="16.5" customHeight="1" x14ac:dyDescent="0.2">
      <c r="A815" s="1530"/>
      <c r="B815" s="1535"/>
      <c r="C815" s="1535"/>
      <c r="D815" s="1535"/>
      <c r="E815" s="1535"/>
      <c r="F815" s="1535"/>
      <c r="G815" s="1535"/>
      <c r="H815" s="1535"/>
      <c r="I815" s="1536"/>
      <c r="J815" s="1536"/>
      <c r="K815" s="1536"/>
      <c r="L815" s="1536"/>
      <c r="M815" s="1537"/>
      <c r="N815" s="1538"/>
      <c r="O815" s="1539"/>
      <c r="P815" s="1540"/>
      <c r="Q815" s="1540"/>
      <c r="R815" s="1540"/>
      <c r="S815" s="1540"/>
      <c r="T815" s="1537"/>
      <c r="U815" s="1541"/>
      <c r="V815" s="1587"/>
      <c r="W815" s="1535"/>
      <c r="X815" s="1565"/>
      <c r="Y815" s="1565"/>
      <c r="Z815" s="1530"/>
      <c r="AA815" s="1534"/>
      <c r="AB815" s="1534"/>
      <c r="AC815" s="1540"/>
      <c r="AD815" s="1530"/>
      <c r="AE815" s="1530"/>
      <c r="AF815" s="1530"/>
      <c r="AG815" s="1532"/>
    </row>
    <row r="816" spans="1:33" ht="16.5" customHeight="1" x14ac:dyDescent="0.2">
      <c r="A816" s="1530"/>
      <c r="B816" s="1535"/>
      <c r="C816" s="1535"/>
      <c r="D816" s="1535"/>
      <c r="E816" s="1535"/>
      <c r="F816" s="1535"/>
      <c r="G816" s="1535"/>
      <c r="H816" s="1535"/>
      <c r="I816" s="1536"/>
      <c r="J816" s="1536"/>
      <c r="K816" s="1536"/>
      <c r="L816" s="1536"/>
      <c r="M816" s="1537"/>
      <c r="N816" s="1538"/>
      <c r="O816" s="1539"/>
      <c r="P816" s="1540"/>
      <c r="Q816" s="1540"/>
      <c r="R816" s="1540"/>
      <c r="S816" s="1540"/>
      <c r="T816" s="1537"/>
      <c r="U816" s="1541"/>
      <c r="V816" s="1587"/>
      <c r="W816" s="1535"/>
      <c r="X816" s="1565"/>
      <c r="Y816" s="1565"/>
      <c r="Z816" s="1530"/>
      <c r="AA816" s="1534"/>
      <c r="AB816" s="1534"/>
      <c r="AC816" s="1540"/>
      <c r="AD816" s="1530"/>
      <c r="AE816" s="1530"/>
      <c r="AF816" s="1530"/>
      <c r="AG816" s="1532"/>
    </row>
    <row r="817" spans="1:33" ht="16.5" customHeight="1" x14ac:dyDescent="0.2">
      <c r="A817" s="1530"/>
      <c r="B817" s="1535"/>
      <c r="C817" s="1535"/>
      <c r="D817" s="1535"/>
      <c r="E817" s="1535"/>
      <c r="F817" s="1535"/>
      <c r="G817" s="1535"/>
      <c r="H817" s="1535"/>
      <c r="I817" s="1536"/>
      <c r="J817" s="1536"/>
      <c r="K817" s="1536"/>
      <c r="L817" s="1536"/>
      <c r="M817" s="1537"/>
      <c r="N817" s="1538"/>
      <c r="O817" s="1539"/>
      <c r="P817" s="1540"/>
      <c r="Q817" s="1540"/>
      <c r="R817" s="1540"/>
      <c r="S817" s="1540"/>
      <c r="T817" s="1537"/>
      <c r="U817" s="1541"/>
      <c r="V817" s="1587"/>
      <c r="W817" s="1535"/>
      <c r="X817" s="1565"/>
      <c r="Y817" s="1565"/>
      <c r="Z817" s="1530"/>
      <c r="AA817" s="1534"/>
      <c r="AB817" s="1534"/>
      <c r="AC817" s="1540"/>
      <c r="AD817" s="1530"/>
      <c r="AE817" s="1530"/>
      <c r="AF817" s="1530"/>
      <c r="AG817" s="1532"/>
    </row>
    <row r="818" spans="1:33" ht="16.5" customHeight="1" x14ac:dyDescent="0.2">
      <c r="A818" s="1530"/>
      <c r="B818" s="1535"/>
      <c r="C818" s="1535"/>
      <c r="D818" s="1535"/>
      <c r="E818" s="1535"/>
      <c r="F818" s="1535"/>
      <c r="G818" s="1535"/>
      <c r="H818" s="1535"/>
      <c r="I818" s="1536"/>
      <c r="J818" s="1536"/>
      <c r="K818" s="1536"/>
      <c r="L818" s="1536"/>
      <c r="M818" s="1537"/>
      <c r="N818" s="1538"/>
      <c r="O818" s="1539"/>
      <c r="P818" s="1540"/>
      <c r="Q818" s="1540"/>
      <c r="R818" s="1540"/>
      <c r="S818" s="1540"/>
      <c r="T818" s="1537"/>
      <c r="U818" s="1541"/>
      <c r="V818" s="1587"/>
      <c r="W818" s="1535"/>
      <c r="X818" s="1565"/>
      <c r="Y818" s="1565"/>
      <c r="Z818" s="1530"/>
      <c r="AA818" s="1534"/>
      <c r="AB818" s="1534"/>
      <c r="AC818" s="1540"/>
      <c r="AD818" s="1530"/>
      <c r="AE818" s="1530"/>
      <c r="AF818" s="1530"/>
      <c r="AG818" s="1532"/>
    </row>
    <row r="819" spans="1:33" ht="16.5" customHeight="1" x14ac:dyDescent="0.2">
      <c r="A819" s="1530"/>
      <c r="B819" s="1535"/>
      <c r="C819" s="1535"/>
      <c r="D819" s="1535"/>
      <c r="E819" s="1535"/>
      <c r="F819" s="1535"/>
      <c r="G819" s="1535"/>
      <c r="H819" s="1535"/>
      <c r="I819" s="1536"/>
      <c r="J819" s="1536"/>
      <c r="K819" s="1536"/>
      <c r="L819" s="1536"/>
      <c r="M819" s="1537"/>
      <c r="N819" s="1538"/>
      <c r="O819" s="1539"/>
      <c r="P819" s="1540"/>
      <c r="Q819" s="1540"/>
      <c r="R819" s="1540"/>
      <c r="S819" s="1540"/>
      <c r="T819" s="1537"/>
      <c r="U819" s="1541"/>
      <c r="V819" s="1587"/>
      <c r="W819" s="1535"/>
      <c r="X819" s="1565"/>
      <c r="Y819" s="1565"/>
      <c r="Z819" s="1530"/>
      <c r="AA819" s="1534"/>
      <c r="AB819" s="1534"/>
      <c r="AC819" s="1540"/>
      <c r="AD819" s="1530"/>
      <c r="AE819" s="1530"/>
      <c r="AF819" s="1530"/>
      <c r="AG819" s="1532"/>
    </row>
    <row r="820" spans="1:33" ht="16.5" customHeight="1" x14ac:dyDescent="0.2">
      <c r="A820" s="1530"/>
      <c r="B820" s="1535"/>
      <c r="C820" s="1535"/>
      <c r="D820" s="1535"/>
      <c r="E820" s="1535"/>
      <c r="F820" s="1535"/>
      <c r="G820" s="1535"/>
      <c r="H820" s="1535"/>
      <c r="I820" s="1536"/>
      <c r="J820" s="1536"/>
      <c r="K820" s="1536"/>
      <c r="L820" s="1536"/>
      <c r="M820" s="1537"/>
      <c r="N820" s="1538"/>
      <c r="O820" s="1539"/>
      <c r="P820" s="1540"/>
      <c r="Q820" s="1540"/>
      <c r="R820" s="1540"/>
      <c r="S820" s="1540"/>
      <c r="T820" s="1537"/>
      <c r="U820" s="1541"/>
      <c r="V820" s="1587"/>
      <c r="W820" s="1535"/>
      <c r="X820" s="1565"/>
      <c r="Y820" s="1565"/>
      <c r="Z820" s="1530"/>
      <c r="AA820" s="1534"/>
      <c r="AB820" s="1534"/>
      <c r="AC820" s="1540"/>
      <c r="AD820" s="1530"/>
      <c r="AE820" s="1530"/>
      <c r="AF820" s="1530"/>
      <c r="AG820" s="1532"/>
    </row>
    <row r="821" spans="1:33" ht="16.5" customHeight="1" x14ac:dyDescent="0.2">
      <c r="A821" s="1530"/>
      <c r="B821" s="1535"/>
      <c r="C821" s="1535"/>
      <c r="D821" s="1535"/>
      <c r="E821" s="1535"/>
      <c r="F821" s="1535"/>
      <c r="G821" s="1535"/>
      <c r="H821" s="1535"/>
      <c r="I821" s="1536"/>
      <c r="J821" s="1536"/>
      <c r="K821" s="1536"/>
      <c r="L821" s="1536"/>
      <c r="M821" s="1537"/>
      <c r="N821" s="1538"/>
      <c r="O821" s="1539"/>
      <c r="P821" s="1540"/>
      <c r="Q821" s="1540"/>
      <c r="R821" s="1540"/>
      <c r="S821" s="1540"/>
      <c r="T821" s="1537"/>
      <c r="U821" s="1541"/>
      <c r="V821" s="1587"/>
      <c r="W821" s="1535"/>
      <c r="X821" s="1565"/>
      <c r="Y821" s="1565"/>
      <c r="Z821" s="1530"/>
      <c r="AA821" s="1534"/>
      <c r="AB821" s="1534"/>
      <c r="AC821" s="1540"/>
      <c r="AD821" s="1530"/>
      <c r="AE821" s="1530"/>
      <c r="AF821" s="1530"/>
      <c r="AG821" s="1532"/>
    </row>
    <row r="822" spans="1:33" ht="16.5" customHeight="1" x14ac:dyDescent="0.2">
      <c r="A822" s="1530"/>
      <c r="B822" s="1535"/>
      <c r="C822" s="1535"/>
      <c r="D822" s="1535"/>
      <c r="E822" s="1535"/>
      <c r="F822" s="1535"/>
      <c r="G822" s="1535"/>
      <c r="H822" s="1535"/>
      <c r="I822" s="1536"/>
      <c r="J822" s="1536"/>
      <c r="K822" s="1536"/>
      <c r="L822" s="1536"/>
      <c r="M822" s="1537"/>
      <c r="N822" s="1538"/>
      <c r="O822" s="1539"/>
      <c r="P822" s="1540"/>
      <c r="Q822" s="1540"/>
      <c r="R822" s="1540"/>
      <c r="S822" s="1540"/>
      <c r="T822" s="1537"/>
      <c r="U822" s="1541"/>
      <c r="V822" s="1587"/>
      <c r="W822" s="1535"/>
      <c r="X822" s="1565"/>
      <c r="Y822" s="1565"/>
      <c r="Z822" s="1530"/>
      <c r="AA822" s="1534"/>
      <c r="AB822" s="1534"/>
      <c r="AC822" s="1540"/>
      <c r="AD822" s="1530"/>
      <c r="AE822" s="1530"/>
      <c r="AF822" s="1530"/>
      <c r="AG822" s="1532"/>
    </row>
    <row r="823" spans="1:33" ht="16.5" customHeight="1" x14ac:dyDescent="0.2">
      <c r="A823" s="1530"/>
      <c r="B823" s="1535"/>
      <c r="C823" s="1535"/>
      <c r="D823" s="1535"/>
      <c r="E823" s="1535"/>
      <c r="F823" s="1535"/>
      <c r="G823" s="1535"/>
      <c r="H823" s="1535"/>
      <c r="I823" s="1536"/>
      <c r="J823" s="1536"/>
      <c r="K823" s="1536"/>
      <c r="L823" s="1536"/>
      <c r="M823" s="1537"/>
      <c r="N823" s="1538"/>
      <c r="O823" s="1539"/>
      <c r="P823" s="1540"/>
      <c r="Q823" s="1540"/>
      <c r="R823" s="1540"/>
      <c r="S823" s="1540"/>
      <c r="T823" s="1537"/>
      <c r="U823" s="1541"/>
      <c r="V823" s="1587"/>
      <c r="W823" s="1535"/>
      <c r="X823" s="1565"/>
      <c r="Y823" s="1565"/>
      <c r="Z823" s="1530"/>
      <c r="AA823" s="1534"/>
      <c r="AB823" s="1534"/>
      <c r="AC823" s="1540"/>
      <c r="AD823" s="1530"/>
      <c r="AE823" s="1530"/>
      <c r="AF823" s="1530"/>
      <c r="AG823" s="1532"/>
    </row>
    <row r="824" spans="1:33" ht="16.5" customHeight="1" x14ac:dyDescent="0.2">
      <c r="A824" s="1530"/>
      <c r="B824" s="1535"/>
      <c r="C824" s="1535"/>
      <c r="D824" s="1535"/>
      <c r="E824" s="1535"/>
      <c r="F824" s="1535"/>
      <c r="G824" s="1535"/>
      <c r="H824" s="1535"/>
      <c r="I824" s="1536"/>
      <c r="J824" s="1536"/>
      <c r="K824" s="1536"/>
      <c r="L824" s="1536"/>
      <c r="M824" s="1537"/>
      <c r="N824" s="1538"/>
      <c r="O824" s="1539"/>
      <c r="P824" s="1540"/>
      <c r="Q824" s="1540"/>
      <c r="R824" s="1540"/>
      <c r="S824" s="1540"/>
      <c r="T824" s="1537"/>
      <c r="U824" s="1541"/>
      <c r="V824" s="1587"/>
      <c r="W824" s="1535"/>
      <c r="X824" s="1565"/>
      <c r="Y824" s="1565"/>
      <c r="Z824" s="1530"/>
      <c r="AA824" s="1534"/>
      <c r="AB824" s="1534"/>
      <c r="AC824" s="1540"/>
      <c r="AD824" s="1530"/>
      <c r="AE824" s="1530"/>
      <c r="AF824" s="1530"/>
      <c r="AG824" s="1532"/>
    </row>
    <row r="825" spans="1:33" ht="16.5" customHeight="1" x14ac:dyDescent="0.2">
      <c r="A825" s="1530"/>
      <c r="B825" s="1535"/>
      <c r="C825" s="1535"/>
      <c r="D825" s="1535"/>
      <c r="E825" s="1535"/>
      <c r="F825" s="1535"/>
      <c r="G825" s="1535"/>
      <c r="H825" s="1535"/>
      <c r="I825" s="1536"/>
      <c r="J825" s="1536"/>
      <c r="K825" s="1536"/>
      <c r="L825" s="1536"/>
      <c r="M825" s="1537"/>
      <c r="N825" s="1538"/>
      <c r="O825" s="1539"/>
      <c r="P825" s="1540"/>
      <c r="Q825" s="1540"/>
      <c r="R825" s="1540"/>
      <c r="S825" s="1540"/>
      <c r="T825" s="1537"/>
      <c r="U825" s="1541"/>
      <c r="V825" s="1587"/>
      <c r="W825" s="1535"/>
      <c r="X825" s="1565"/>
      <c r="Y825" s="1565"/>
      <c r="Z825" s="1530"/>
      <c r="AA825" s="1534"/>
      <c r="AB825" s="1534"/>
      <c r="AC825" s="1540"/>
      <c r="AD825" s="1530"/>
      <c r="AE825" s="1530"/>
      <c r="AF825" s="1530"/>
      <c r="AG825" s="1532"/>
    </row>
    <row r="826" spans="1:33" ht="16.5" customHeight="1" x14ac:dyDescent="0.2">
      <c r="A826" s="1530"/>
      <c r="B826" s="1535"/>
      <c r="C826" s="1535"/>
      <c r="D826" s="1535"/>
      <c r="E826" s="1535"/>
      <c r="F826" s="1535"/>
      <c r="G826" s="1535"/>
      <c r="H826" s="1535"/>
      <c r="I826" s="1536"/>
      <c r="J826" s="1536"/>
      <c r="K826" s="1536"/>
      <c r="L826" s="1536"/>
      <c r="M826" s="1537"/>
      <c r="N826" s="1538"/>
      <c r="O826" s="1539"/>
      <c r="P826" s="1540"/>
      <c r="Q826" s="1540"/>
      <c r="R826" s="1540"/>
      <c r="S826" s="1540"/>
      <c r="T826" s="1537"/>
      <c r="U826" s="1541"/>
      <c r="V826" s="1587"/>
      <c r="W826" s="1535"/>
      <c r="X826" s="1565"/>
      <c r="Y826" s="1565"/>
      <c r="Z826" s="1530"/>
      <c r="AA826" s="1534"/>
      <c r="AB826" s="1534"/>
      <c r="AC826" s="1540"/>
      <c r="AD826" s="1530"/>
      <c r="AE826" s="1530"/>
      <c r="AF826" s="1530"/>
      <c r="AG826" s="1532"/>
    </row>
    <row r="827" spans="1:33" ht="16.5" customHeight="1" x14ac:dyDescent="0.2">
      <c r="A827" s="1530"/>
      <c r="B827" s="1535"/>
      <c r="C827" s="1535"/>
      <c r="D827" s="1535"/>
      <c r="E827" s="1535"/>
      <c r="F827" s="1535"/>
      <c r="G827" s="1535"/>
      <c r="H827" s="1535"/>
      <c r="I827" s="1536"/>
      <c r="J827" s="1536"/>
      <c r="K827" s="1536"/>
      <c r="L827" s="1536"/>
      <c r="M827" s="1537"/>
      <c r="N827" s="1538"/>
      <c r="O827" s="1539"/>
      <c r="P827" s="1540"/>
      <c r="Q827" s="1540"/>
      <c r="R827" s="1540"/>
      <c r="S827" s="1540"/>
      <c r="T827" s="1537"/>
      <c r="U827" s="1541"/>
      <c r="V827" s="1587"/>
      <c r="W827" s="1535"/>
      <c r="X827" s="1565"/>
      <c r="Y827" s="1565"/>
      <c r="Z827" s="1530"/>
      <c r="AA827" s="1534"/>
      <c r="AB827" s="1534"/>
      <c r="AC827" s="1540"/>
      <c r="AD827" s="1530"/>
      <c r="AE827" s="1530"/>
      <c r="AF827" s="1530"/>
      <c r="AG827" s="1532"/>
    </row>
    <row r="828" spans="1:33" ht="16.5" customHeight="1" x14ac:dyDescent="0.2">
      <c r="A828" s="1530"/>
      <c r="B828" s="1535"/>
      <c r="C828" s="1535"/>
      <c r="D828" s="1535"/>
      <c r="E828" s="1535"/>
      <c r="F828" s="1535"/>
      <c r="G828" s="1535"/>
      <c r="H828" s="1535"/>
      <c r="I828" s="1536"/>
      <c r="J828" s="1536"/>
      <c r="K828" s="1536"/>
      <c r="L828" s="1536"/>
      <c r="M828" s="1537"/>
      <c r="N828" s="1538"/>
      <c r="O828" s="1539"/>
      <c r="P828" s="1540"/>
      <c r="Q828" s="1540"/>
      <c r="R828" s="1540"/>
      <c r="S828" s="1540"/>
      <c r="T828" s="1537"/>
      <c r="U828" s="1541"/>
      <c r="V828" s="1587"/>
      <c r="W828" s="1535"/>
      <c r="X828" s="1565"/>
      <c r="Y828" s="1565"/>
      <c r="Z828" s="1530"/>
      <c r="AA828" s="1534"/>
      <c r="AB828" s="1534"/>
      <c r="AC828" s="1540"/>
      <c r="AD828" s="1530"/>
      <c r="AE828" s="1530"/>
      <c r="AF828" s="1530"/>
      <c r="AG828" s="1532"/>
    </row>
    <row r="829" spans="1:33" ht="16.5" customHeight="1" x14ac:dyDescent="0.2">
      <c r="A829" s="1530"/>
      <c r="B829" s="1535"/>
      <c r="C829" s="1535"/>
      <c r="D829" s="1535"/>
      <c r="E829" s="1535"/>
      <c r="F829" s="1535"/>
      <c r="G829" s="1535"/>
      <c r="H829" s="1535"/>
      <c r="I829" s="1536"/>
      <c r="J829" s="1536"/>
      <c r="K829" s="1536"/>
      <c r="L829" s="1536"/>
      <c r="M829" s="1537"/>
      <c r="N829" s="1538"/>
      <c r="O829" s="1539"/>
      <c r="P829" s="1540"/>
      <c r="Q829" s="1540"/>
      <c r="R829" s="1540"/>
      <c r="S829" s="1540"/>
      <c r="T829" s="1537"/>
      <c r="U829" s="1541"/>
      <c r="V829" s="1587"/>
      <c r="W829" s="1535"/>
      <c r="X829" s="1565"/>
      <c r="Y829" s="1565"/>
      <c r="Z829" s="1530"/>
      <c r="AA829" s="1534"/>
      <c r="AB829" s="1534"/>
      <c r="AC829" s="1540"/>
      <c r="AD829" s="1530"/>
      <c r="AE829" s="1530"/>
      <c r="AF829" s="1530"/>
      <c r="AG829" s="1532"/>
    </row>
    <row r="830" spans="1:33" ht="16.5" customHeight="1" x14ac:dyDescent="0.2">
      <c r="A830" s="1530"/>
      <c r="B830" s="1535"/>
      <c r="C830" s="1535"/>
      <c r="D830" s="1535"/>
      <c r="E830" s="1535"/>
      <c r="F830" s="1535"/>
      <c r="G830" s="1535"/>
      <c r="H830" s="1535"/>
      <c r="I830" s="1536"/>
      <c r="J830" s="1536"/>
      <c r="K830" s="1536"/>
      <c r="L830" s="1536"/>
      <c r="M830" s="1537"/>
      <c r="N830" s="1538"/>
      <c r="O830" s="1539"/>
      <c r="P830" s="1540"/>
      <c r="Q830" s="1540"/>
      <c r="R830" s="1540"/>
      <c r="S830" s="1540"/>
      <c r="T830" s="1537"/>
      <c r="U830" s="1541"/>
      <c r="V830" s="1587"/>
      <c r="W830" s="1535"/>
      <c r="X830" s="1565"/>
      <c r="Y830" s="1565"/>
      <c r="Z830" s="1530"/>
      <c r="AA830" s="1534"/>
      <c r="AB830" s="1534"/>
      <c r="AC830" s="1540"/>
      <c r="AD830" s="1530"/>
      <c r="AE830" s="1530"/>
      <c r="AF830" s="1530"/>
      <c r="AG830" s="1532"/>
    </row>
    <row r="831" spans="1:33" ht="16.5" customHeight="1" x14ac:dyDescent="0.2">
      <c r="A831" s="1530"/>
      <c r="B831" s="1535"/>
      <c r="C831" s="1535"/>
      <c r="D831" s="1535"/>
      <c r="E831" s="1535"/>
      <c r="F831" s="1535"/>
      <c r="G831" s="1535"/>
      <c r="H831" s="1535"/>
      <c r="I831" s="1536"/>
      <c r="J831" s="1536"/>
      <c r="K831" s="1536"/>
      <c r="L831" s="1536"/>
      <c r="M831" s="1537"/>
      <c r="N831" s="1538"/>
      <c r="O831" s="1539"/>
      <c r="P831" s="1540"/>
      <c r="Q831" s="1540"/>
      <c r="R831" s="1540"/>
      <c r="S831" s="1540"/>
      <c r="T831" s="1537"/>
      <c r="U831" s="1541"/>
      <c r="V831" s="1587"/>
      <c r="W831" s="1535"/>
      <c r="X831" s="1565"/>
      <c r="Y831" s="1565"/>
      <c r="Z831" s="1530"/>
      <c r="AA831" s="1534"/>
      <c r="AB831" s="1534"/>
      <c r="AC831" s="1540"/>
      <c r="AD831" s="1530"/>
      <c r="AE831" s="1530"/>
      <c r="AF831" s="1530"/>
      <c r="AG831" s="1532"/>
    </row>
    <row r="832" spans="1:33" ht="16.5" customHeight="1" x14ac:dyDescent="0.2">
      <c r="A832" s="1530"/>
      <c r="B832" s="1535"/>
      <c r="C832" s="1535"/>
      <c r="D832" s="1535"/>
      <c r="E832" s="1535"/>
      <c r="F832" s="1535"/>
      <c r="G832" s="1535"/>
      <c r="H832" s="1535"/>
      <c r="I832" s="1536"/>
      <c r="J832" s="1536"/>
      <c r="K832" s="1536"/>
      <c r="L832" s="1536"/>
      <c r="M832" s="1537"/>
      <c r="N832" s="1538"/>
      <c r="O832" s="1539"/>
      <c r="P832" s="1540"/>
      <c r="Q832" s="1540"/>
      <c r="R832" s="1540"/>
      <c r="S832" s="1540"/>
      <c r="T832" s="1537"/>
      <c r="U832" s="1541"/>
      <c r="V832" s="1587"/>
      <c r="W832" s="1535"/>
      <c r="X832" s="1565"/>
      <c r="Y832" s="1565"/>
      <c r="Z832" s="1530"/>
      <c r="AA832" s="1534"/>
      <c r="AB832" s="1534"/>
      <c r="AC832" s="1540"/>
      <c r="AD832" s="1530"/>
      <c r="AE832" s="1530"/>
      <c r="AF832" s="1530"/>
      <c r="AG832" s="1532"/>
    </row>
    <row r="833" spans="1:33" ht="16.5" customHeight="1" x14ac:dyDescent="0.2">
      <c r="A833" s="1530"/>
      <c r="B833" s="1535"/>
      <c r="C833" s="1535"/>
      <c r="D833" s="1535"/>
      <c r="E833" s="1535"/>
      <c r="F833" s="1535"/>
      <c r="G833" s="1535"/>
      <c r="H833" s="1535"/>
      <c r="I833" s="1536"/>
      <c r="J833" s="1536"/>
      <c r="K833" s="1536"/>
      <c r="L833" s="1536"/>
      <c r="M833" s="1537"/>
      <c r="N833" s="1538"/>
      <c r="O833" s="1539"/>
      <c r="P833" s="1540"/>
      <c r="Q833" s="1540"/>
      <c r="R833" s="1540"/>
      <c r="S833" s="1540"/>
      <c r="T833" s="1537"/>
      <c r="U833" s="1541"/>
      <c r="V833" s="1587"/>
      <c r="W833" s="1535"/>
      <c r="X833" s="1565"/>
      <c r="Y833" s="1565"/>
      <c r="Z833" s="1530"/>
      <c r="AA833" s="1534"/>
      <c r="AB833" s="1534"/>
      <c r="AC833" s="1540"/>
      <c r="AD833" s="1530"/>
      <c r="AE833" s="1530"/>
      <c r="AF833" s="1530"/>
      <c r="AG833" s="1532"/>
    </row>
    <row r="834" spans="1:33" ht="16.5" customHeight="1" x14ac:dyDescent="0.2">
      <c r="A834" s="1530"/>
      <c r="B834" s="1535"/>
      <c r="C834" s="1535"/>
      <c r="D834" s="1535"/>
      <c r="E834" s="1535"/>
      <c r="F834" s="1535"/>
      <c r="G834" s="1535"/>
      <c r="H834" s="1535"/>
      <c r="I834" s="1536"/>
      <c r="J834" s="1536"/>
      <c r="K834" s="1536"/>
      <c r="L834" s="1536"/>
      <c r="M834" s="1537"/>
      <c r="N834" s="1538"/>
      <c r="O834" s="1539"/>
      <c r="P834" s="1540"/>
      <c r="Q834" s="1540"/>
      <c r="R834" s="1540"/>
      <c r="S834" s="1540"/>
      <c r="T834" s="1537"/>
      <c r="U834" s="1541"/>
      <c r="V834" s="1587"/>
      <c r="W834" s="1535"/>
      <c r="X834" s="1565"/>
      <c r="Y834" s="1565"/>
      <c r="Z834" s="1530"/>
      <c r="AA834" s="1534"/>
      <c r="AB834" s="1534"/>
      <c r="AC834" s="1540"/>
      <c r="AD834" s="1530"/>
      <c r="AE834" s="1530"/>
      <c r="AF834" s="1530"/>
      <c r="AG834" s="1532"/>
    </row>
    <row r="835" spans="1:33" ht="16.5" customHeight="1" x14ac:dyDescent="0.2">
      <c r="A835" s="1530"/>
      <c r="B835" s="1535"/>
      <c r="C835" s="1535"/>
      <c r="D835" s="1535"/>
      <c r="E835" s="1535"/>
      <c r="F835" s="1535"/>
      <c r="G835" s="1535"/>
      <c r="H835" s="1535"/>
      <c r="I835" s="1536"/>
      <c r="J835" s="1536"/>
      <c r="K835" s="1536"/>
      <c r="L835" s="1536"/>
      <c r="M835" s="1537"/>
      <c r="N835" s="1538"/>
      <c r="O835" s="1539"/>
      <c r="P835" s="1540"/>
      <c r="Q835" s="1540"/>
      <c r="R835" s="1540"/>
      <c r="S835" s="1540"/>
      <c r="T835" s="1537"/>
      <c r="U835" s="1541"/>
      <c r="V835" s="1587"/>
      <c r="W835" s="1535"/>
      <c r="X835" s="1565"/>
      <c r="Y835" s="1565"/>
      <c r="Z835" s="1530"/>
      <c r="AA835" s="1534"/>
      <c r="AB835" s="1534"/>
      <c r="AC835" s="1540"/>
      <c r="AD835" s="1530"/>
      <c r="AE835" s="1530"/>
      <c r="AF835" s="1530"/>
      <c r="AG835" s="1532"/>
    </row>
    <row r="836" spans="1:33" ht="16.5" customHeight="1" x14ac:dyDescent="0.2">
      <c r="A836" s="1530"/>
      <c r="B836" s="1535"/>
      <c r="C836" s="1535"/>
      <c r="D836" s="1535"/>
      <c r="E836" s="1535"/>
      <c r="F836" s="1535"/>
      <c r="G836" s="1535"/>
      <c r="H836" s="1535"/>
      <c r="I836" s="1536"/>
      <c r="J836" s="1536"/>
      <c r="K836" s="1536"/>
      <c r="L836" s="1536"/>
      <c r="M836" s="1537"/>
      <c r="N836" s="1538"/>
      <c r="O836" s="1539"/>
      <c r="P836" s="1540"/>
      <c r="Q836" s="1540"/>
      <c r="R836" s="1540"/>
      <c r="S836" s="1540"/>
      <c r="T836" s="1537"/>
      <c r="U836" s="1541"/>
      <c r="V836" s="1587"/>
      <c r="W836" s="1535"/>
      <c r="X836" s="1565"/>
      <c r="Y836" s="1565"/>
      <c r="Z836" s="1530"/>
      <c r="AA836" s="1534"/>
      <c r="AB836" s="1534"/>
      <c r="AC836" s="1540"/>
      <c r="AD836" s="1530"/>
      <c r="AE836" s="1530"/>
      <c r="AF836" s="1530"/>
      <c r="AG836" s="1532"/>
    </row>
    <row r="837" spans="1:33" ht="16.5" customHeight="1" x14ac:dyDescent="0.2">
      <c r="A837" s="1530"/>
      <c r="B837" s="1535"/>
      <c r="C837" s="1535"/>
      <c r="D837" s="1535"/>
      <c r="E837" s="1535"/>
      <c r="F837" s="1535"/>
      <c r="G837" s="1535"/>
      <c r="H837" s="1535"/>
      <c r="I837" s="1536"/>
      <c r="J837" s="1536"/>
      <c r="K837" s="1536"/>
      <c r="L837" s="1536"/>
      <c r="M837" s="1537"/>
      <c r="N837" s="1538"/>
      <c r="O837" s="1539"/>
      <c r="P837" s="1540"/>
      <c r="Q837" s="1540"/>
      <c r="R837" s="1540"/>
      <c r="S837" s="1540"/>
      <c r="T837" s="1537"/>
      <c r="U837" s="1541"/>
      <c r="V837" s="1587"/>
      <c r="W837" s="1535"/>
      <c r="X837" s="1565"/>
      <c r="Y837" s="1565"/>
      <c r="Z837" s="1530"/>
      <c r="AA837" s="1534"/>
      <c r="AB837" s="1534"/>
      <c r="AC837" s="1540"/>
      <c r="AD837" s="1530"/>
      <c r="AE837" s="1530"/>
      <c r="AF837" s="1530"/>
      <c r="AG837" s="1532"/>
    </row>
    <row r="838" spans="1:33" ht="16.5" customHeight="1" x14ac:dyDescent="0.2">
      <c r="A838" s="1530"/>
      <c r="B838" s="1535"/>
      <c r="C838" s="1535"/>
      <c r="D838" s="1535"/>
      <c r="E838" s="1535"/>
      <c r="F838" s="1535"/>
      <c r="G838" s="1535"/>
      <c r="H838" s="1535"/>
      <c r="I838" s="1536"/>
      <c r="J838" s="1536"/>
      <c r="K838" s="1536"/>
      <c r="L838" s="1536"/>
      <c r="M838" s="1537"/>
      <c r="N838" s="1538"/>
      <c r="O838" s="1539"/>
      <c r="P838" s="1540"/>
      <c r="Q838" s="1540"/>
      <c r="R838" s="1540"/>
      <c r="S838" s="1540"/>
      <c r="T838" s="1537"/>
      <c r="U838" s="1541"/>
      <c r="V838" s="1587"/>
      <c r="W838" s="1535"/>
      <c r="X838" s="1565"/>
      <c r="Y838" s="1565"/>
      <c r="Z838" s="1530"/>
      <c r="AA838" s="1534"/>
      <c r="AB838" s="1534"/>
      <c r="AC838" s="1540"/>
      <c r="AD838" s="1530"/>
      <c r="AE838" s="1530"/>
      <c r="AF838" s="1530"/>
      <c r="AG838" s="1532"/>
    </row>
    <row r="839" spans="1:33" ht="16.5" customHeight="1" x14ac:dyDescent="0.2">
      <c r="A839" s="1530"/>
      <c r="B839" s="1535"/>
      <c r="C839" s="1535"/>
      <c r="D839" s="1535"/>
      <c r="E839" s="1535"/>
      <c r="F839" s="1535"/>
      <c r="G839" s="1535"/>
      <c r="H839" s="1535"/>
      <c r="I839" s="1536"/>
      <c r="J839" s="1536"/>
      <c r="K839" s="1536"/>
      <c r="L839" s="1536"/>
      <c r="M839" s="1537"/>
      <c r="N839" s="1538"/>
      <c r="O839" s="1539"/>
      <c r="P839" s="1540"/>
      <c r="Q839" s="1540"/>
      <c r="R839" s="1540"/>
      <c r="S839" s="1540"/>
      <c r="T839" s="1537"/>
      <c r="U839" s="1541"/>
      <c r="V839" s="1587"/>
      <c r="W839" s="1535"/>
      <c r="X839" s="1565"/>
      <c r="Y839" s="1565"/>
      <c r="Z839" s="1530"/>
      <c r="AA839" s="1534"/>
      <c r="AB839" s="1534"/>
      <c r="AC839" s="1540"/>
      <c r="AD839" s="1530"/>
      <c r="AE839" s="1530"/>
      <c r="AF839" s="1530"/>
      <c r="AG839" s="1532"/>
    </row>
    <row r="840" spans="1:33" ht="16.5" customHeight="1" x14ac:dyDescent="0.2">
      <c r="A840" s="1530"/>
      <c r="B840" s="1535"/>
      <c r="C840" s="1535"/>
      <c r="D840" s="1535"/>
      <c r="E840" s="1535"/>
      <c r="F840" s="1535"/>
      <c r="G840" s="1535"/>
      <c r="H840" s="1535"/>
      <c r="I840" s="1536"/>
      <c r="J840" s="1536"/>
      <c r="K840" s="1536"/>
      <c r="L840" s="1536"/>
      <c r="M840" s="1537"/>
      <c r="N840" s="1538"/>
      <c r="O840" s="1539"/>
      <c r="P840" s="1540"/>
      <c r="Q840" s="1540"/>
      <c r="R840" s="1540"/>
      <c r="S840" s="1540"/>
      <c r="T840" s="1537"/>
      <c r="U840" s="1541"/>
      <c r="V840" s="1587"/>
      <c r="W840" s="1535"/>
      <c r="X840" s="1565"/>
      <c r="Y840" s="1565"/>
      <c r="Z840" s="1530"/>
      <c r="AA840" s="1534"/>
      <c r="AB840" s="1534"/>
      <c r="AC840" s="1540"/>
      <c r="AD840" s="1530"/>
      <c r="AE840" s="1530"/>
      <c r="AF840" s="1530"/>
      <c r="AG840" s="1532"/>
    </row>
    <row r="841" spans="1:33" ht="16.5" customHeight="1" x14ac:dyDescent="0.2">
      <c r="A841" s="1530"/>
      <c r="B841" s="1535"/>
      <c r="C841" s="1535"/>
      <c r="D841" s="1535"/>
      <c r="E841" s="1535"/>
      <c r="F841" s="1535"/>
      <c r="G841" s="1535"/>
      <c r="H841" s="1535"/>
      <c r="I841" s="1536"/>
      <c r="J841" s="1536"/>
      <c r="K841" s="1536"/>
      <c r="L841" s="1536"/>
      <c r="M841" s="1537"/>
      <c r="N841" s="1538"/>
      <c r="O841" s="1539"/>
      <c r="P841" s="1540"/>
      <c r="Q841" s="1540"/>
      <c r="R841" s="1540"/>
      <c r="S841" s="1540"/>
      <c r="T841" s="1537"/>
      <c r="U841" s="1541"/>
      <c r="V841" s="1587"/>
      <c r="W841" s="1535"/>
      <c r="X841" s="1565"/>
      <c r="Y841" s="1565"/>
      <c r="Z841" s="1530"/>
      <c r="AA841" s="1534"/>
      <c r="AB841" s="1534"/>
      <c r="AC841" s="1540"/>
      <c r="AD841" s="1530"/>
      <c r="AE841" s="1530"/>
      <c r="AF841" s="1530"/>
      <c r="AG841" s="1532"/>
    </row>
    <row r="842" spans="1:33" ht="16.5" customHeight="1" x14ac:dyDescent="0.2">
      <c r="A842" s="1530"/>
      <c r="B842" s="1535"/>
      <c r="C842" s="1535"/>
      <c r="D842" s="1535"/>
      <c r="E842" s="1535"/>
      <c r="F842" s="1535"/>
      <c r="G842" s="1535"/>
      <c r="H842" s="1535"/>
      <c r="I842" s="1536"/>
      <c r="J842" s="1536"/>
      <c r="K842" s="1536"/>
      <c r="L842" s="1536"/>
      <c r="M842" s="1537"/>
      <c r="N842" s="1538"/>
      <c r="O842" s="1539"/>
      <c r="P842" s="1540"/>
      <c r="Q842" s="1540"/>
      <c r="R842" s="1540"/>
      <c r="S842" s="1540"/>
      <c r="T842" s="1537"/>
      <c r="U842" s="1541"/>
      <c r="V842" s="1587"/>
      <c r="W842" s="1535"/>
      <c r="X842" s="1565"/>
      <c r="Y842" s="1565"/>
      <c r="Z842" s="1530"/>
      <c r="AA842" s="1534"/>
      <c r="AB842" s="1534"/>
      <c r="AC842" s="1540"/>
      <c r="AD842" s="1530"/>
      <c r="AE842" s="1530"/>
      <c r="AF842" s="1530"/>
      <c r="AG842" s="1532"/>
    </row>
    <row r="843" spans="1:33" ht="16.5" customHeight="1" x14ac:dyDescent="0.2">
      <c r="A843" s="1530"/>
      <c r="B843" s="1535"/>
      <c r="C843" s="1535"/>
      <c r="D843" s="1535"/>
      <c r="E843" s="1535"/>
      <c r="F843" s="1535"/>
      <c r="G843" s="1535"/>
      <c r="H843" s="1535"/>
      <c r="I843" s="1536"/>
      <c r="J843" s="1536"/>
      <c r="K843" s="1536"/>
      <c r="L843" s="1536"/>
      <c r="M843" s="1537"/>
      <c r="N843" s="1538"/>
      <c r="O843" s="1539"/>
      <c r="P843" s="1540"/>
      <c r="Q843" s="1540"/>
      <c r="R843" s="1540"/>
      <c r="S843" s="1540"/>
      <c r="T843" s="1537"/>
      <c r="U843" s="1541"/>
      <c r="V843" s="1587"/>
      <c r="W843" s="1535"/>
      <c r="X843" s="1565"/>
      <c r="Y843" s="1565"/>
      <c r="Z843" s="1530"/>
      <c r="AA843" s="1534"/>
      <c r="AB843" s="1534"/>
      <c r="AC843" s="1540"/>
      <c r="AD843" s="1530"/>
      <c r="AE843" s="1530"/>
      <c r="AF843" s="1530"/>
      <c r="AG843" s="1532"/>
    </row>
    <row r="844" spans="1:33" ht="16.5" customHeight="1" x14ac:dyDescent="0.2">
      <c r="A844" s="1530"/>
      <c r="B844" s="1535"/>
      <c r="C844" s="1535"/>
      <c r="D844" s="1535"/>
      <c r="E844" s="1535"/>
      <c r="F844" s="1535"/>
      <c r="G844" s="1535"/>
      <c r="H844" s="1535"/>
      <c r="I844" s="1536"/>
      <c r="J844" s="1536"/>
      <c r="K844" s="1536"/>
      <c r="L844" s="1536"/>
      <c r="M844" s="1537"/>
      <c r="N844" s="1538"/>
      <c r="O844" s="1539"/>
      <c r="P844" s="1540"/>
      <c r="Q844" s="1540"/>
      <c r="R844" s="1540"/>
      <c r="S844" s="1540"/>
      <c r="T844" s="1537"/>
      <c r="U844" s="1541"/>
      <c r="V844" s="1587"/>
      <c r="W844" s="1535"/>
      <c r="X844" s="1565"/>
      <c r="Y844" s="1565"/>
      <c r="Z844" s="1530"/>
      <c r="AA844" s="1534"/>
      <c r="AB844" s="1534"/>
      <c r="AC844" s="1540"/>
      <c r="AD844" s="1530"/>
      <c r="AE844" s="1530"/>
      <c r="AF844" s="1530"/>
      <c r="AG844" s="1532"/>
    </row>
    <row r="845" spans="1:33" ht="16.5" customHeight="1" x14ac:dyDescent="0.2">
      <c r="A845" s="1530"/>
      <c r="B845" s="1535"/>
      <c r="C845" s="1535"/>
      <c r="D845" s="1535"/>
      <c r="E845" s="1535"/>
      <c r="F845" s="1535"/>
      <c r="G845" s="1535"/>
      <c r="H845" s="1535"/>
      <c r="I845" s="1536"/>
      <c r="J845" s="1536"/>
      <c r="K845" s="1536"/>
      <c r="L845" s="1536"/>
      <c r="M845" s="1537"/>
      <c r="N845" s="1538"/>
      <c r="O845" s="1539"/>
      <c r="P845" s="1540"/>
      <c r="Q845" s="1540"/>
      <c r="R845" s="1540"/>
      <c r="S845" s="1540"/>
      <c r="T845" s="1537"/>
      <c r="U845" s="1541"/>
      <c r="V845" s="1587"/>
      <c r="W845" s="1535"/>
      <c r="X845" s="1565"/>
      <c r="Y845" s="1565"/>
      <c r="Z845" s="1530"/>
      <c r="AA845" s="1534"/>
      <c r="AB845" s="1534"/>
      <c r="AC845" s="1540"/>
      <c r="AD845" s="1530"/>
      <c r="AE845" s="1530"/>
      <c r="AF845" s="1530"/>
      <c r="AG845" s="1532"/>
    </row>
    <row r="846" spans="1:33" ht="16.5" customHeight="1" x14ac:dyDescent="0.2">
      <c r="A846" s="1530"/>
      <c r="B846" s="1535"/>
      <c r="C846" s="1535"/>
      <c r="D846" s="1535"/>
      <c r="E846" s="1535"/>
      <c r="F846" s="1535"/>
      <c r="G846" s="1535"/>
      <c r="H846" s="1535"/>
      <c r="I846" s="1536"/>
      <c r="J846" s="1536"/>
      <c r="K846" s="1536"/>
      <c r="L846" s="1536"/>
      <c r="M846" s="1537"/>
      <c r="N846" s="1538"/>
      <c r="O846" s="1539"/>
      <c r="P846" s="1540"/>
      <c r="Q846" s="1540"/>
      <c r="R846" s="1540"/>
      <c r="S846" s="1540"/>
      <c r="T846" s="1537"/>
      <c r="U846" s="1541"/>
      <c r="V846" s="1587"/>
      <c r="W846" s="1535"/>
      <c r="X846" s="1565"/>
      <c r="Y846" s="1565"/>
      <c r="Z846" s="1530"/>
      <c r="AA846" s="1534"/>
      <c r="AB846" s="1534"/>
      <c r="AC846" s="1540"/>
      <c r="AD846" s="1530"/>
      <c r="AE846" s="1530"/>
      <c r="AF846" s="1530"/>
      <c r="AG846" s="1532"/>
    </row>
    <row r="847" spans="1:33" ht="16.5" customHeight="1" x14ac:dyDescent="0.2">
      <c r="A847" s="1530"/>
      <c r="B847" s="1535"/>
      <c r="C847" s="1535"/>
      <c r="D847" s="1535"/>
      <c r="E847" s="1535"/>
      <c r="F847" s="1535"/>
      <c r="G847" s="1535"/>
      <c r="H847" s="1535"/>
      <c r="I847" s="1536"/>
      <c r="J847" s="1536"/>
      <c r="K847" s="1536"/>
      <c r="L847" s="1536"/>
      <c r="M847" s="1537"/>
      <c r="N847" s="1538"/>
      <c r="O847" s="1539"/>
      <c r="P847" s="1540"/>
      <c r="Q847" s="1540"/>
      <c r="R847" s="1540"/>
      <c r="S847" s="1540"/>
      <c r="T847" s="1537"/>
      <c r="U847" s="1541"/>
      <c r="V847" s="1587"/>
      <c r="W847" s="1535"/>
      <c r="X847" s="1565"/>
      <c r="Y847" s="1565"/>
      <c r="Z847" s="1530"/>
      <c r="AA847" s="1534"/>
      <c r="AB847" s="1534"/>
      <c r="AC847" s="1540"/>
      <c r="AD847" s="1530"/>
      <c r="AE847" s="1530"/>
      <c r="AF847" s="1530"/>
      <c r="AG847" s="1532"/>
    </row>
    <row r="848" spans="1:33" ht="16.5" customHeight="1" x14ac:dyDescent="0.2">
      <c r="A848" s="1530"/>
      <c r="B848" s="1535"/>
      <c r="C848" s="1535"/>
      <c r="D848" s="1535"/>
      <c r="E848" s="1535"/>
      <c r="F848" s="1535"/>
      <c r="G848" s="1535"/>
      <c r="H848" s="1535"/>
      <c r="I848" s="1536"/>
      <c r="J848" s="1536"/>
      <c r="K848" s="1536"/>
      <c r="L848" s="1536"/>
      <c r="M848" s="1537"/>
      <c r="N848" s="1538"/>
      <c r="O848" s="1539"/>
      <c r="P848" s="1540"/>
      <c r="Q848" s="1540"/>
      <c r="R848" s="1540"/>
      <c r="S848" s="1540"/>
      <c r="T848" s="1537"/>
      <c r="U848" s="1541"/>
      <c r="V848" s="1587"/>
      <c r="W848" s="1535"/>
      <c r="X848" s="1565"/>
      <c r="Y848" s="1565"/>
      <c r="Z848" s="1530"/>
      <c r="AA848" s="1534"/>
      <c r="AB848" s="1534"/>
      <c r="AC848" s="1540"/>
      <c r="AD848" s="1530"/>
      <c r="AE848" s="1530"/>
      <c r="AF848" s="1530"/>
      <c r="AG848" s="1532"/>
    </row>
    <row r="849" spans="1:33" ht="16.5" customHeight="1" x14ac:dyDescent="0.2">
      <c r="A849" s="1530"/>
      <c r="B849" s="1535"/>
      <c r="C849" s="1535"/>
      <c r="D849" s="1535"/>
      <c r="E849" s="1535"/>
      <c r="F849" s="1535"/>
      <c r="G849" s="1535"/>
      <c r="H849" s="1535"/>
      <c r="I849" s="1536"/>
      <c r="J849" s="1536"/>
      <c r="K849" s="1536"/>
      <c r="L849" s="1536"/>
      <c r="M849" s="1537"/>
      <c r="N849" s="1538"/>
      <c r="O849" s="1539"/>
      <c r="P849" s="1540"/>
      <c r="Q849" s="1540"/>
      <c r="R849" s="1540"/>
      <c r="S849" s="1540"/>
      <c r="T849" s="1537"/>
      <c r="U849" s="1541"/>
      <c r="V849" s="1587"/>
      <c r="W849" s="1535"/>
      <c r="X849" s="1565"/>
      <c r="Y849" s="1565"/>
      <c r="Z849" s="1530"/>
      <c r="AA849" s="1534"/>
      <c r="AB849" s="1534"/>
      <c r="AC849" s="1540"/>
      <c r="AD849" s="1530"/>
      <c r="AE849" s="1530"/>
      <c r="AF849" s="1530"/>
      <c r="AG849" s="1532"/>
    </row>
    <row r="850" spans="1:33" ht="16.5" customHeight="1" x14ac:dyDescent="0.2">
      <c r="A850" s="1530"/>
      <c r="B850" s="1535"/>
      <c r="C850" s="1535"/>
      <c r="D850" s="1535"/>
      <c r="E850" s="1535"/>
      <c r="F850" s="1535"/>
      <c r="G850" s="1535"/>
      <c r="H850" s="1535"/>
      <c r="I850" s="1536"/>
      <c r="J850" s="1536"/>
      <c r="K850" s="1536"/>
      <c r="L850" s="1536"/>
      <c r="M850" s="1537"/>
      <c r="N850" s="1538"/>
      <c r="O850" s="1539"/>
      <c r="P850" s="1540"/>
      <c r="Q850" s="1540"/>
      <c r="R850" s="1540"/>
      <c r="S850" s="1540"/>
      <c r="T850" s="1537"/>
      <c r="U850" s="1541"/>
      <c r="V850" s="1587"/>
      <c r="W850" s="1535"/>
      <c r="X850" s="1565"/>
      <c r="Y850" s="1565"/>
      <c r="Z850" s="1530"/>
      <c r="AA850" s="1534"/>
      <c r="AB850" s="1534"/>
      <c r="AC850" s="1540"/>
      <c r="AD850" s="1530"/>
      <c r="AE850" s="1530"/>
      <c r="AF850" s="1530"/>
      <c r="AG850" s="1532"/>
    </row>
    <row r="851" spans="1:33" ht="16.5" customHeight="1" x14ac:dyDescent="0.2">
      <c r="A851" s="1530"/>
      <c r="B851" s="1535"/>
      <c r="C851" s="1535"/>
      <c r="D851" s="1535"/>
      <c r="E851" s="1535"/>
      <c r="F851" s="1535"/>
      <c r="G851" s="1535"/>
      <c r="H851" s="1535"/>
      <c r="I851" s="1536"/>
      <c r="J851" s="1536"/>
      <c r="K851" s="1536"/>
      <c r="L851" s="1536"/>
      <c r="M851" s="1537"/>
      <c r="N851" s="1538"/>
      <c r="O851" s="1539"/>
      <c r="P851" s="1540"/>
      <c r="Q851" s="1540"/>
      <c r="R851" s="1540"/>
      <c r="S851" s="1540"/>
      <c r="T851" s="1537"/>
      <c r="U851" s="1541"/>
      <c r="V851" s="1587"/>
      <c r="W851" s="1535"/>
      <c r="X851" s="1565"/>
      <c r="Y851" s="1565"/>
      <c r="Z851" s="1530"/>
      <c r="AA851" s="1534"/>
      <c r="AB851" s="1534"/>
      <c r="AC851" s="1540"/>
      <c r="AD851" s="1530"/>
      <c r="AE851" s="1530"/>
      <c r="AF851" s="1530"/>
      <c r="AG851" s="1532"/>
    </row>
    <row r="852" spans="1:33" ht="16.5" customHeight="1" x14ac:dyDescent="0.2">
      <c r="A852" s="1530"/>
      <c r="B852" s="1535"/>
      <c r="C852" s="1535"/>
      <c r="D852" s="1535"/>
      <c r="E852" s="1535"/>
      <c r="F852" s="1535"/>
      <c r="G852" s="1535"/>
      <c r="H852" s="1535"/>
      <c r="I852" s="1536"/>
      <c r="J852" s="1536"/>
      <c r="K852" s="1536"/>
      <c r="L852" s="1536"/>
      <c r="M852" s="1537"/>
      <c r="N852" s="1538"/>
      <c r="O852" s="1539"/>
      <c r="P852" s="1540"/>
      <c r="Q852" s="1540"/>
      <c r="R852" s="1540"/>
      <c r="S852" s="1540"/>
      <c r="T852" s="1537"/>
      <c r="U852" s="1541"/>
      <c r="V852" s="1587"/>
      <c r="W852" s="1535"/>
      <c r="X852" s="1565"/>
      <c r="Y852" s="1565"/>
      <c r="Z852" s="1530"/>
      <c r="AA852" s="1534"/>
      <c r="AB852" s="1534"/>
      <c r="AC852" s="1540"/>
      <c r="AD852" s="1530"/>
      <c r="AE852" s="1530"/>
      <c r="AF852" s="1530"/>
      <c r="AG852" s="1532"/>
    </row>
    <row r="853" spans="1:33" ht="16.5" customHeight="1" x14ac:dyDescent="0.2">
      <c r="A853" s="1530"/>
      <c r="B853" s="1535"/>
      <c r="C853" s="1535"/>
      <c r="D853" s="1535"/>
      <c r="E853" s="1535"/>
      <c r="F853" s="1535"/>
      <c r="G853" s="1535"/>
      <c r="H853" s="1535"/>
      <c r="I853" s="1536"/>
      <c r="J853" s="1536"/>
      <c r="K853" s="1536"/>
      <c r="L853" s="1536"/>
      <c r="M853" s="1537"/>
      <c r="N853" s="1538"/>
      <c r="O853" s="1539"/>
      <c r="P853" s="1540"/>
      <c r="Q853" s="1540"/>
      <c r="R853" s="1540"/>
      <c r="S853" s="1540"/>
      <c r="T853" s="1537"/>
      <c r="U853" s="1541"/>
      <c r="V853" s="1587"/>
      <c r="W853" s="1535"/>
      <c r="X853" s="1565"/>
      <c r="Y853" s="1565"/>
      <c r="Z853" s="1530"/>
      <c r="AA853" s="1534"/>
      <c r="AB853" s="1534"/>
      <c r="AC853" s="1540"/>
      <c r="AD853" s="1530"/>
      <c r="AE853" s="1530"/>
      <c r="AF853" s="1530"/>
      <c r="AG853" s="1532"/>
    </row>
    <row r="854" spans="1:33" ht="16.5" customHeight="1" x14ac:dyDescent="0.2">
      <c r="A854" s="1530"/>
      <c r="B854" s="1535"/>
      <c r="C854" s="1535"/>
      <c r="D854" s="1535"/>
      <c r="E854" s="1535"/>
      <c r="F854" s="1535"/>
      <c r="G854" s="1535"/>
      <c r="H854" s="1535"/>
      <c r="I854" s="1536"/>
      <c r="J854" s="1536"/>
      <c r="K854" s="1536"/>
      <c r="L854" s="1536"/>
      <c r="M854" s="1537"/>
      <c r="N854" s="1538"/>
      <c r="O854" s="1539"/>
      <c r="P854" s="1540"/>
      <c r="Q854" s="1540"/>
      <c r="R854" s="1540"/>
      <c r="S854" s="1540"/>
      <c r="T854" s="1537"/>
      <c r="U854" s="1541"/>
      <c r="V854" s="1587"/>
      <c r="W854" s="1535"/>
      <c r="X854" s="1565"/>
      <c r="Y854" s="1565"/>
      <c r="Z854" s="1530"/>
      <c r="AA854" s="1534"/>
      <c r="AB854" s="1534"/>
      <c r="AC854" s="1540"/>
      <c r="AD854" s="1530"/>
      <c r="AE854" s="1530"/>
      <c r="AF854" s="1530"/>
      <c r="AG854" s="1532"/>
    </row>
    <row r="855" spans="1:33" ht="16.5" customHeight="1" x14ac:dyDescent="0.2">
      <c r="A855" s="1530"/>
      <c r="B855" s="1535"/>
      <c r="C855" s="1535"/>
      <c r="D855" s="1535"/>
      <c r="E855" s="1535"/>
      <c r="F855" s="1535"/>
      <c r="G855" s="1535"/>
      <c r="H855" s="1535"/>
      <c r="I855" s="1536"/>
      <c r="J855" s="1536"/>
      <c r="K855" s="1536"/>
      <c r="L855" s="1536"/>
      <c r="M855" s="1537"/>
      <c r="N855" s="1538"/>
      <c r="O855" s="1539"/>
      <c r="P855" s="1540"/>
      <c r="Q855" s="1540"/>
      <c r="R855" s="1540"/>
      <c r="S855" s="1540"/>
      <c r="T855" s="1537"/>
      <c r="U855" s="1541"/>
      <c r="V855" s="1587"/>
      <c r="W855" s="1535"/>
      <c r="X855" s="1565"/>
      <c r="Y855" s="1565"/>
      <c r="Z855" s="1530"/>
      <c r="AA855" s="1534"/>
      <c r="AB855" s="1534"/>
      <c r="AC855" s="1540"/>
      <c r="AD855" s="1530"/>
      <c r="AE855" s="1530"/>
      <c r="AF855" s="1530"/>
      <c r="AG855" s="1532"/>
    </row>
    <row r="856" spans="1:33" ht="16.5" customHeight="1" x14ac:dyDescent="0.2">
      <c r="A856" s="1530"/>
      <c r="B856" s="1535"/>
      <c r="C856" s="1535"/>
      <c r="D856" s="1535"/>
      <c r="E856" s="1535"/>
      <c r="F856" s="1535"/>
      <c r="G856" s="1535"/>
      <c r="H856" s="1535"/>
      <c r="I856" s="1536"/>
      <c r="J856" s="1536"/>
      <c r="K856" s="1536"/>
      <c r="L856" s="1536"/>
      <c r="M856" s="1537"/>
      <c r="N856" s="1538"/>
      <c r="O856" s="1539"/>
      <c r="P856" s="1540"/>
      <c r="Q856" s="1540"/>
      <c r="R856" s="1540"/>
      <c r="S856" s="1540"/>
      <c r="T856" s="1537"/>
      <c r="U856" s="1541"/>
      <c r="V856" s="1587"/>
      <c r="W856" s="1535"/>
      <c r="X856" s="1565"/>
      <c r="Y856" s="1565"/>
      <c r="Z856" s="1530"/>
      <c r="AA856" s="1534"/>
      <c r="AB856" s="1534"/>
      <c r="AC856" s="1540"/>
      <c r="AD856" s="1530"/>
      <c r="AE856" s="1530"/>
      <c r="AF856" s="1530"/>
      <c r="AG856" s="1532"/>
    </row>
    <row r="857" spans="1:33" ht="16.5" customHeight="1" x14ac:dyDescent="0.2">
      <c r="A857" s="1530"/>
      <c r="B857" s="1535"/>
      <c r="C857" s="1535"/>
      <c r="D857" s="1535"/>
      <c r="E857" s="1535"/>
      <c r="F857" s="1535"/>
      <c r="G857" s="1535"/>
      <c r="H857" s="1535"/>
      <c r="I857" s="1536"/>
      <c r="J857" s="1536"/>
      <c r="K857" s="1536"/>
      <c r="L857" s="1536"/>
      <c r="M857" s="1537"/>
      <c r="N857" s="1538"/>
      <c r="O857" s="1539"/>
      <c r="P857" s="1540"/>
      <c r="Q857" s="1540"/>
      <c r="R857" s="1540"/>
      <c r="S857" s="1540"/>
      <c r="T857" s="1537"/>
      <c r="U857" s="1541"/>
      <c r="V857" s="1587"/>
      <c r="W857" s="1535"/>
      <c r="X857" s="1565"/>
      <c r="Y857" s="1565"/>
      <c r="Z857" s="1530"/>
      <c r="AA857" s="1534"/>
      <c r="AB857" s="1534"/>
      <c r="AC857" s="1540"/>
      <c r="AD857" s="1530"/>
      <c r="AE857" s="1530"/>
      <c r="AF857" s="1530"/>
      <c r="AG857" s="1532"/>
    </row>
    <row r="858" spans="1:33" ht="16.5" customHeight="1" x14ac:dyDescent="0.2">
      <c r="A858" s="1530"/>
      <c r="B858" s="1535"/>
      <c r="C858" s="1535"/>
      <c r="D858" s="1535"/>
      <c r="E858" s="1535"/>
      <c r="F858" s="1535"/>
      <c r="G858" s="1535"/>
      <c r="H858" s="1535"/>
      <c r="I858" s="1536"/>
      <c r="J858" s="1536"/>
      <c r="K858" s="1536"/>
      <c r="L858" s="1536"/>
      <c r="M858" s="1537"/>
      <c r="N858" s="1538"/>
      <c r="O858" s="1539"/>
      <c r="P858" s="1540"/>
      <c r="Q858" s="1540"/>
      <c r="R858" s="1540"/>
      <c r="S858" s="1540"/>
      <c r="T858" s="1537"/>
      <c r="U858" s="1541"/>
      <c r="V858" s="1587"/>
      <c r="W858" s="1535"/>
      <c r="X858" s="1565"/>
      <c r="Y858" s="1565"/>
      <c r="Z858" s="1530"/>
      <c r="AA858" s="1534"/>
      <c r="AB858" s="1534"/>
      <c r="AC858" s="1540"/>
      <c r="AD858" s="1530"/>
      <c r="AE858" s="1530"/>
      <c r="AF858" s="1530"/>
      <c r="AG858" s="1532"/>
    </row>
    <row r="859" spans="1:33" ht="16.5" customHeight="1" x14ac:dyDescent="0.2">
      <c r="A859" s="1530"/>
      <c r="B859" s="1535"/>
      <c r="C859" s="1535"/>
      <c r="D859" s="1535"/>
      <c r="E859" s="1535"/>
      <c r="F859" s="1535"/>
      <c r="G859" s="1535"/>
      <c r="H859" s="1535"/>
      <c r="I859" s="1536"/>
      <c r="J859" s="1536"/>
      <c r="K859" s="1536"/>
      <c r="L859" s="1536"/>
      <c r="M859" s="1537"/>
      <c r="N859" s="1538"/>
      <c r="O859" s="1539"/>
      <c r="P859" s="1540"/>
      <c r="Q859" s="1540"/>
      <c r="R859" s="1540"/>
      <c r="S859" s="1540"/>
      <c r="T859" s="1537"/>
      <c r="U859" s="1541"/>
      <c r="V859" s="1587"/>
      <c r="W859" s="1535"/>
      <c r="X859" s="1565"/>
      <c r="Y859" s="1565"/>
      <c r="Z859" s="1530"/>
      <c r="AA859" s="1534"/>
      <c r="AB859" s="1534"/>
      <c r="AC859" s="1540"/>
      <c r="AD859" s="1530"/>
      <c r="AE859" s="1530"/>
      <c r="AF859" s="1530"/>
      <c r="AG859" s="1532"/>
    </row>
  </sheetData>
  <mergeCells count="1528">
    <mergeCell ref="AG24:AG37"/>
    <mergeCell ref="J10:J21"/>
    <mergeCell ref="K10:K21"/>
    <mergeCell ref="L10:L21"/>
    <mergeCell ref="M10:M21"/>
    <mergeCell ref="N10:N21"/>
    <mergeCell ref="B10:B21"/>
    <mergeCell ref="C10:C21"/>
    <mergeCell ref="D10:D21"/>
    <mergeCell ref="E10:E21"/>
    <mergeCell ref="F10:F21"/>
    <mergeCell ref="G10:G21"/>
    <mergeCell ref="H10:H21"/>
    <mergeCell ref="Q22:Q23"/>
    <mergeCell ref="R22:R23"/>
    <mergeCell ref="S22:S23"/>
    <mergeCell ref="T22:T23"/>
    <mergeCell ref="AG22:AG23"/>
    <mergeCell ref="AG10:AG21"/>
    <mergeCell ref="B22:B23"/>
    <mergeCell ref="C22:C23"/>
    <mergeCell ref="D22:D23"/>
    <mergeCell ref="E22:E23"/>
    <mergeCell ref="F22:F23"/>
    <mergeCell ref="G22:G23"/>
    <mergeCell ref="H22:H23"/>
    <mergeCell ref="I22:I23"/>
    <mergeCell ref="J22:J23"/>
    <mergeCell ref="O10:O21"/>
    <mergeCell ref="P10:P21"/>
    <mergeCell ref="Q10:Q21"/>
    <mergeCell ref="R10:R21"/>
    <mergeCell ref="S10:S21"/>
    <mergeCell ref="T10:T21"/>
    <mergeCell ref="I10:I21"/>
    <mergeCell ref="L24:L37"/>
    <mergeCell ref="M24:M37"/>
    <mergeCell ref="N24:N37"/>
    <mergeCell ref="O24:O37"/>
    <mergeCell ref="P24:P37"/>
    <mergeCell ref="Q24:Q37"/>
    <mergeCell ref="F24:F37"/>
    <mergeCell ref="G24:G37"/>
    <mergeCell ref="H24:H37"/>
    <mergeCell ref="I24:I37"/>
    <mergeCell ref="J24:J37"/>
    <mergeCell ref="K24:K37"/>
    <mergeCell ref="R24:R37"/>
    <mergeCell ref="S24:S37"/>
    <mergeCell ref="T24:T37"/>
    <mergeCell ref="B24:B37"/>
    <mergeCell ref="C24:C37"/>
    <mergeCell ref="D24:D37"/>
    <mergeCell ref="E24:E37"/>
    <mergeCell ref="K22:K23"/>
    <mergeCell ref="L22:L23"/>
    <mergeCell ref="M22:M23"/>
    <mergeCell ref="N22:N23"/>
    <mergeCell ref="O22:O23"/>
    <mergeCell ref="P22:P23"/>
    <mergeCell ref="S38:S39"/>
    <mergeCell ref="T38:T39"/>
    <mergeCell ref="AG38:AG39"/>
    <mergeCell ref="B40:B51"/>
    <mergeCell ref="C40:C51"/>
    <mergeCell ref="D40:D51"/>
    <mergeCell ref="E40:E51"/>
    <mergeCell ref="F40:F51"/>
    <mergeCell ref="G40:G51"/>
    <mergeCell ref="H40:H51"/>
    <mergeCell ref="M38:M39"/>
    <mergeCell ref="N38:N39"/>
    <mergeCell ref="O38:O39"/>
    <mergeCell ref="P38:P39"/>
    <mergeCell ref="Q38:Q39"/>
    <mergeCell ref="R38:R39"/>
    <mergeCell ref="G38:G39"/>
    <mergeCell ref="H38:H39"/>
    <mergeCell ref="I38:I39"/>
    <mergeCell ref="J38:J39"/>
    <mergeCell ref="K38:K39"/>
    <mergeCell ref="L38:L39"/>
    <mergeCell ref="B38:B39"/>
    <mergeCell ref="C38:C39"/>
    <mergeCell ref="D38:D39"/>
    <mergeCell ref="E38:E39"/>
    <mergeCell ref="F38:F39"/>
    <mergeCell ref="AG40:AG51"/>
    <mergeCell ref="B52:B71"/>
    <mergeCell ref="C52:C71"/>
    <mergeCell ref="D52:D71"/>
    <mergeCell ref="E52:E71"/>
    <mergeCell ref="F52:F71"/>
    <mergeCell ref="G52:G71"/>
    <mergeCell ref="H52:H71"/>
    <mergeCell ref="I52:I71"/>
    <mergeCell ref="J52:J71"/>
    <mergeCell ref="O40:O51"/>
    <mergeCell ref="P40:P51"/>
    <mergeCell ref="Q40:Q51"/>
    <mergeCell ref="R40:R51"/>
    <mergeCell ref="S40:S51"/>
    <mergeCell ref="T40:T51"/>
    <mergeCell ref="I40:I51"/>
    <mergeCell ref="J40:J51"/>
    <mergeCell ref="K40:K51"/>
    <mergeCell ref="L40:L51"/>
    <mergeCell ref="M40:M51"/>
    <mergeCell ref="N40:N51"/>
    <mergeCell ref="Q52:Q71"/>
    <mergeCell ref="R52:R71"/>
    <mergeCell ref="S52:S71"/>
    <mergeCell ref="T52:T71"/>
    <mergeCell ref="AG52:AG71"/>
    <mergeCell ref="B73:M73"/>
    <mergeCell ref="U73:AA73"/>
    <mergeCell ref="AD73:AG73"/>
    <mergeCell ref="K52:K71"/>
    <mergeCell ref="L52:L71"/>
    <mergeCell ref="M52:M71"/>
    <mergeCell ref="N52:N71"/>
    <mergeCell ref="O52:O71"/>
    <mergeCell ref="P52:P71"/>
    <mergeCell ref="O76:O80"/>
    <mergeCell ref="P76:P80"/>
    <mergeCell ref="Q76:Q80"/>
    <mergeCell ref="R76:R80"/>
    <mergeCell ref="S76:S80"/>
    <mergeCell ref="T76:T80"/>
    <mergeCell ref="I76:I80"/>
    <mergeCell ref="J76:J80"/>
    <mergeCell ref="K76:K80"/>
    <mergeCell ref="L76:L80"/>
    <mergeCell ref="M76:M80"/>
    <mergeCell ref="N76:N80"/>
    <mergeCell ref="S74:S75"/>
    <mergeCell ref="T74:T75"/>
    <mergeCell ref="AG74:AG75"/>
    <mergeCell ref="B76:B80"/>
    <mergeCell ref="C76:C80"/>
    <mergeCell ref="D76:D80"/>
    <mergeCell ref="E76:E80"/>
    <mergeCell ref="F76:F80"/>
    <mergeCell ref="G76:G80"/>
    <mergeCell ref="H76:H80"/>
    <mergeCell ref="M74:M75"/>
    <mergeCell ref="N74:N75"/>
    <mergeCell ref="O74:O75"/>
    <mergeCell ref="P74:P75"/>
    <mergeCell ref="Q74:Q75"/>
    <mergeCell ref="R74:R75"/>
    <mergeCell ref="G74:G75"/>
    <mergeCell ref="H74:H75"/>
    <mergeCell ref="I74:I75"/>
    <mergeCell ref="J74:J75"/>
    <mergeCell ref="K74:K75"/>
    <mergeCell ref="L74:L75"/>
    <mergeCell ref="B74:B75"/>
    <mergeCell ref="C74:C75"/>
    <mergeCell ref="D74:D75"/>
    <mergeCell ref="E74:E75"/>
    <mergeCell ref="F74:F75"/>
    <mergeCell ref="AG76:AG80"/>
    <mergeCell ref="K86:K88"/>
    <mergeCell ref="L86:L88"/>
    <mergeCell ref="M86:M88"/>
    <mergeCell ref="B86:B88"/>
    <mergeCell ref="C86:C88"/>
    <mergeCell ref="D86:D88"/>
    <mergeCell ref="E86:E88"/>
    <mergeCell ref="F86:F88"/>
    <mergeCell ref="G86:G88"/>
    <mergeCell ref="P81:P85"/>
    <mergeCell ref="Q81:Q85"/>
    <mergeCell ref="R81:R85"/>
    <mergeCell ref="S81:S85"/>
    <mergeCell ref="T81:T85"/>
    <mergeCell ref="AG81:AG85"/>
    <mergeCell ref="J81:J85"/>
    <mergeCell ref="K81:K85"/>
    <mergeCell ref="L81:L85"/>
    <mergeCell ref="M81:M85"/>
    <mergeCell ref="N81:N85"/>
    <mergeCell ref="O81:O85"/>
    <mergeCell ref="B81:B85"/>
    <mergeCell ref="C81:C85"/>
    <mergeCell ref="D81:D85"/>
    <mergeCell ref="E81:E85"/>
    <mergeCell ref="F81:F85"/>
    <mergeCell ref="G81:G85"/>
    <mergeCell ref="H81:H85"/>
    <mergeCell ref="I81:I85"/>
    <mergeCell ref="G92:G95"/>
    <mergeCell ref="P89:P91"/>
    <mergeCell ref="Q89:Q91"/>
    <mergeCell ref="R89:R91"/>
    <mergeCell ref="S89:S91"/>
    <mergeCell ref="T89:T91"/>
    <mergeCell ref="AG89:AG91"/>
    <mergeCell ref="J89:J91"/>
    <mergeCell ref="K89:K91"/>
    <mergeCell ref="L89:L91"/>
    <mergeCell ref="M89:M91"/>
    <mergeCell ref="N89:N91"/>
    <mergeCell ref="O89:O91"/>
    <mergeCell ref="T86:T88"/>
    <mergeCell ref="AG86:AG88"/>
    <mergeCell ref="B89:B91"/>
    <mergeCell ref="C89:C91"/>
    <mergeCell ref="D89:D91"/>
    <mergeCell ref="E89:E91"/>
    <mergeCell ref="F89:F91"/>
    <mergeCell ref="G89:G91"/>
    <mergeCell ref="H89:H91"/>
    <mergeCell ref="I89:I91"/>
    <mergeCell ref="N86:N88"/>
    <mergeCell ref="O86:O88"/>
    <mergeCell ref="P86:P88"/>
    <mergeCell ref="Q86:Q88"/>
    <mergeCell ref="R86:R88"/>
    <mergeCell ref="S86:S88"/>
    <mergeCell ref="H86:H88"/>
    <mergeCell ref="I86:I88"/>
    <mergeCell ref="J86:J88"/>
    <mergeCell ref="I96:I97"/>
    <mergeCell ref="J96:J97"/>
    <mergeCell ref="K96:K97"/>
    <mergeCell ref="L96:L97"/>
    <mergeCell ref="M96:M97"/>
    <mergeCell ref="N96:N97"/>
    <mergeCell ref="T92:T95"/>
    <mergeCell ref="AG92:AG95"/>
    <mergeCell ref="B96:B97"/>
    <mergeCell ref="C96:C97"/>
    <mergeCell ref="D96:D97"/>
    <mergeCell ref="E96:E97"/>
    <mergeCell ref="F96:F97"/>
    <mergeCell ref="G96:G97"/>
    <mergeCell ref="H96:H97"/>
    <mergeCell ref="N92:N95"/>
    <mergeCell ref="O92:O95"/>
    <mergeCell ref="P92:P95"/>
    <mergeCell ref="Q92:Q95"/>
    <mergeCell ref="R92:R95"/>
    <mergeCell ref="S92:S95"/>
    <mergeCell ref="H92:H95"/>
    <mergeCell ref="I92:I95"/>
    <mergeCell ref="J92:J95"/>
    <mergeCell ref="K92:K95"/>
    <mergeCell ref="L92:L95"/>
    <mergeCell ref="M92:M95"/>
    <mergeCell ref="B92:B95"/>
    <mergeCell ref="C92:C95"/>
    <mergeCell ref="D92:D95"/>
    <mergeCell ref="E92:E95"/>
    <mergeCell ref="F92:F95"/>
    <mergeCell ref="Q98:Q99"/>
    <mergeCell ref="R98:R99"/>
    <mergeCell ref="S98:S99"/>
    <mergeCell ref="T98:T99"/>
    <mergeCell ref="AG98:AG99"/>
    <mergeCell ref="B100:B105"/>
    <mergeCell ref="C100:C105"/>
    <mergeCell ref="D100:D105"/>
    <mergeCell ref="E100:E105"/>
    <mergeCell ref="F100:F105"/>
    <mergeCell ref="K98:K99"/>
    <mergeCell ref="L98:L99"/>
    <mergeCell ref="M98:M99"/>
    <mergeCell ref="N98:N99"/>
    <mergeCell ref="O98:O99"/>
    <mergeCell ref="P98:P99"/>
    <mergeCell ref="AG96:AG97"/>
    <mergeCell ref="B98:B99"/>
    <mergeCell ref="C98:C99"/>
    <mergeCell ref="D98:D99"/>
    <mergeCell ref="E98:E99"/>
    <mergeCell ref="F98:F99"/>
    <mergeCell ref="G98:G99"/>
    <mergeCell ref="H98:H99"/>
    <mergeCell ref="I98:I99"/>
    <mergeCell ref="J98:J99"/>
    <mergeCell ref="O96:O97"/>
    <mergeCell ref="P96:P97"/>
    <mergeCell ref="Q96:Q97"/>
    <mergeCell ref="R96:R97"/>
    <mergeCell ref="S96:S97"/>
    <mergeCell ref="T96:T97"/>
    <mergeCell ref="F107:F110"/>
    <mergeCell ref="S100:S105"/>
    <mergeCell ref="T100:T105"/>
    <mergeCell ref="AG100:AG105"/>
    <mergeCell ref="B106:M106"/>
    <mergeCell ref="U106:AA106"/>
    <mergeCell ref="AD106:AG106"/>
    <mergeCell ref="M100:M105"/>
    <mergeCell ref="N100:N105"/>
    <mergeCell ref="O100:O105"/>
    <mergeCell ref="P100:P105"/>
    <mergeCell ref="Q100:Q105"/>
    <mergeCell ref="R100:R105"/>
    <mergeCell ref="G100:G105"/>
    <mergeCell ref="H100:H105"/>
    <mergeCell ref="I100:I105"/>
    <mergeCell ref="J100:J105"/>
    <mergeCell ref="K100:K105"/>
    <mergeCell ref="L100:L105"/>
    <mergeCell ref="I111:I114"/>
    <mergeCell ref="J111:J114"/>
    <mergeCell ref="K111:K114"/>
    <mergeCell ref="L111:L114"/>
    <mergeCell ref="M111:M114"/>
    <mergeCell ref="N111:N114"/>
    <mergeCell ref="S107:S110"/>
    <mergeCell ref="T107:T110"/>
    <mergeCell ref="AG107:AG110"/>
    <mergeCell ref="B111:B114"/>
    <mergeCell ref="C111:C114"/>
    <mergeCell ref="D111:D114"/>
    <mergeCell ref="E111:E114"/>
    <mergeCell ref="F111:F114"/>
    <mergeCell ref="G111:G114"/>
    <mergeCell ref="H111:H114"/>
    <mergeCell ref="M107:M110"/>
    <mergeCell ref="N107:N110"/>
    <mergeCell ref="O107:O110"/>
    <mergeCell ref="P107:P110"/>
    <mergeCell ref="Q107:Q110"/>
    <mergeCell ref="R107:R110"/>
    <mergeCell ref="G107:G110"/>
    <mergeCell ref="H107:H110"/>
    <mergeCell ref="I107:I110"/>
    <mergeCell ref="J107:J110"/>
    <mergeCell ref="K107:K110"/>
    <mergeCell ref="L107:L110"/>
    <mergeCell ref="B107:B110"/>
    <mergeCell ref="C107:C110"/>
    <mergeCell ref="D107:D110"/>
    <mergeCell ref="E107:E110"/>
    <mergeCell ref="Q115:Q116"/>
    <mergeCell ref="R115:R116"/>
    <mergeCell ref="S115:S116"/>
    <mergeCell ref="T115:T116"/>
    <mergeCell ref="AG115:AG116"/>
    <mergeCell ref="B117:B119"/>
    <mergeCell ref="C117:C119"/>
    <mergeCell ref="D117:D119"/>
    <mergeCell ref="E117:E119"/>
    <mergeCell ref="F117:F119"/>
    <mergeCell ref="K115:K116"/>
    <mergeCell ref="L115:L116"/>
    <mergeCell ref="M115:M116"/>
    <mergeCell ref="N115:N116"/>
    <mergeCell ref="O115:O116"/>
    <mergeCell ref="P115:P116"/>
    <mergeCell ref="AG111:AG114"/>
    <mergeCell ref="B115:B116"/>
    <mergeCell ref="C115:C116"/>
    <mergeCell ref="D115:D116"/>
    <mergeCell ref="E115:E116"/>
    <mergeCell ref="F115:F116"/>
    <mergeCell ref="G115:G116"/>
    <mergeCell ref="H115:H116"/>
    <mergeCell ref="I115:I116"/>
    <mergeCell ref="J115:J116"/>
    <mergeCell ref="O111:O114"/>
    <mergeCell ref="P111:P114"/>
    <mergeCell ref="Q111:Q114"/>
    <mergeCell ref="R111:R114"/>
    <mergeCell ref="S111:S114"/>
    <mergeCell ref="T111:T114"/>
    <mergeCell ref="I120:I121"/>
    <mergeCell ref="J120:J121"/>
    <mergeCell ref="K120:K121"/>
    <mergeCell ref="L120:L121"/>
    <mergeCell ref="M120:M121"/>
    <mergeCell ref="N120:N121"/>
    <mergeCell ref="S117:S119"/>
    <mergeCell ref="T117:T119"/>
    <mergeCell ref="AG117:AG119"/>
    <mergeCell ref="B120:B121"/>
    <mergeCell ref="C120:C121"/>
    <mergeCell ref="D120:D121"/>
    <mergeCell ref="E120:E121"/>
    <mergeCell ref="F120:F121"/>
    <mergeCell ref="G120:G121"/>
    <mergeCell ref="H120:H121"/>
    <mergeCell ref="M117:M119"/>
    <mergeCell ref="N117:N119"/>
    <mergeCell ref="O117:O119"/>
    <mergeCell ref="P117:P119"/>
    <mergeCell ref="Q117:Q119"/>
    <mergeCell ref="R117:R119"/>
    <mergeCell ref="G117:G119"/>
    <mergeCell ref="H117:H119"/>
    <mergeCell ref="I117:I119"/>
    <mergeCell ref="J117:J119"/>
    <mergeCell ref="K117:K119"/>
    <mergeCell ref="L117:L119"/>
    <mergeCell ref="Q122:Q124"/>
    <mergeCell ref="R122:R124"/>
    <mergeCell ref="S122:S124"/>
    <mergeCell ref="T122:T124"/>
    <mergeCell ref="AG122:AG124"/>
    <mergeCell ref="B125:B129"/>
    <mergeCell ref="C125:C129"/>
    <mergeCell ref="D125:D129"/>
    <mergeCell ref="E125:E129"/>
    <mergeCell ref="F125:F129"/>
    <mergeCell ref="K122:K124"/>
    <mergeCell ref="L122:L124"/>
    <mergeCell ref="M122:M124"/>
    <mergeCell ref="N122:N124"/>
    <mergeCell ref="O122:O124"/>
    <mergeCell ref="P122:P124"/>
    <mergeCell ref="AG120:AG121"/>
    <mergeCell ref="B122:B124"/>
    <mergeCell ref="C122:C124"/>
    <mergeCell ref="D122:D124"/>
    <mergeCell ref="E122:E124"/>
    <mergeCell ref="F122:F124"/>
    <mergeCell ref="G122:G124"/>
    <mergeCell ref="H122:H124"/>
    <mergeCell ref="I122:I124"/>
    <mergeCell ref="J122:J124"/>
    <mergeCell ref="O120:O121"/>
    <mergeCell ref="P120:P121"/>
    <mergeCell ref="Q120:Q121"/>
    <mergeCell ref="R120:R121"/>
    <mergeCell ref="S120:S121"/>
    <mergeCell ref="T120:T121"/>
    <mergeCell ref="S125:S129"/>
    <mergeCell ref="T125:T129"/>
    <mergeCell ref="AG125:AG129"/>
    <mergeCell ref="B130:M130"/>
    <mergeCell ref="U130:AA130"/>
    <mergeCell ref="AD130:AG130"/>
    <mergeCell ref="M125:M129"/>
    <mergeCell ref="N125:N129"/>
    <mergeCell ref="O125:O129"/>
    <mergeCell ref="P125:P129"/>
    <mergeCell ref="Q125:Q129"/>
    <mergeCell ref="R125:R129"/>
    <mergeCell ref="G125:G129"/>
    <mergeCell ref="H125:H129"/>
    <mergeCell ref="I125:I129"/>
    <mergeCell ref="J125:J129"/>
    <mergeCell ref="K125:K129"/>
    <mergeCell ref="L125:L129"/>
    <mergeCell ref="M136:M137"/>
    <mergeCell ref="N136:N137"/>
    <mergeCell ref="S131:S135"/>
    <mergeCell ref="T131:T135"/>
    <mergeCell ref="AG131:AG135"/>
    <mergeCell ref="B136:B137"/>
    <mergeCell ref="C136:C137"/>
    <mergeCell ref="D136:D137"/>
    <mergeCell ref="E136:E137"/>
    <mergeCell ref="F136:F137"/>
    <mergeCell ref="G136:G137"/>
    <mergeCell ref="H136:H137"/>
    <mergeCell ref="M131:M135"/>
    <mergeCell ref="N131:N135"/>
    <mergeCell ref="O131:O135"/>
    <mergeCell ref="P131:P135"/>
    <mergeCell ref="Q131:Q135"/>
    <mergeCell ref="R131:R135"/>
    <mergeCell ref="G131:G135"/>
    <mergeCell ref="H131:H135"/>
    <mergeCell ref="I131:I135"/>
    <mergeCell ref="J131:J135"/>
    <mergeCell ref="K131:K135"/>
    <mergeCell ref="L131:L135"/>
    <mergeCell ref="B131:B135"/>
    <mergeCell ref="C131:C135"/>
    <mergeCell ref="D131:D135"/>
    <mergeCell ref="E131:E135"/>
    <mergeCell ref="F131:F135"/>
    <mergeCell ref="G142:G146"/>
    <mergeCell ref="P138:P141"/>
    <mergeCell ref="Q138:Q141"/>
    <mergeCell ref="R138:R141"/>
    <mergeCell ref="S138:S141"/>
    <mergeCell ref="T138:T141"/>
    <mergeCell ref="AG138:AG141"/>
    <mergeCell ref="J138:J141"/>
    <mergeCell ref="K138:K141"/>
    <mergeCell ref="L138:L141"/>
    <mergeCell ref="M138:M141"/>
    <mergeCell ref="N138:N141"/>
    <mergeCell ref="O138:O141"/>
    <mergeCell ref="AG136:AG137"/>
    <mergeCell ref="B138:B141"/>
    <mergeCell ref="C138:C141"/>
    <mergeCell ref="D138:D141"/>
    <mergeCell ref="E138:E141"/>
    <mergeCell ref="F138:F141"/>
    <mergeCell ref="G138:G141"/>
    <mergeCell ref="H138:H141"/>
    <mergeCell ref="I138:I141"/>
    <mergeCell ref="O136:O137"/>
    <mergeCell ref="P136:P137"/>
    <mergeCell ref="Q136:Q137"/>
    <mergeCell ref="R136:R137"/>
    <mergeCell ref="S136:S137"/>
    <mergeCell ref="T136:T137"/>
    <mergeCell ref="I136:I137"/>
    <mergeCell ref="J136:J137"/>
    <mergeCell ref="K136:K137"/>
    <mergeCell ref="L136:L137"/>
    <mergeCell ref="I147:I151"/>
    <mergeCell ref="J147:J151"/>
    <mergeCell ref="K147:K151"/>
    <mergeCell ref="L147:L151"/>
    <mergeCell ref="M147:M151"/>
    <mergeCell ref="N147:N151"/>
    <mergeCell ref="T142:T146"/>
    <mergeCell ref="AG142:AG146"/>
    <mergeCell ref="B147:B151"/>
    <mergeCell ref="C147:C151"/>
    <mergeCell ref="D147:D151"/>
    <mergeCell ref="E147:E151"/>
    <mergeCell ref="F147:F151"/>
    <mergeCell ref="G147:G151"/>
    <mergeCell ref="H147:H151"/>
    <mergeCell ref="N142:N146"/>
    <mergeCell ref="O142:O146"/>
    <mergeCell ref="P142:P146"/>
    <mergeCell ref="Q142:Q146"/>
    <mergeCell ref="R142:R146"/>
    <mergeCell ref="S142:S146"/>
    <mergeCell ref="H142:H146"/>
    <mergeCell ref="I142:I146"/>
    <mergeCell ref="J142:J146"/>
    <mergeCell ref="K142:K146"/>
    <mergeCell ref="L142:L146"/>
    <mergeCell ref="M142:M146"/>
    <mergeCell ref="B142:B146"/>
    <mergeCell ref="C142:C146"/>
    <mergeCell ref="D142:D146"/>
    <mergeCell ref="E142:E146"/>
    <mergeCell ref="F142:F146"/>
    <mergeCell ref="Q152:Q156"/>
    <mergeCell ref="R152:R156"/>
    <mergeCell ref="S152:S156"/>
    <mergeCell ref="T152:T156"/>
    <mergeCell ref="AG152:AG156"/>
    <mergeCell ref="B157:B162"/>
    <mergeCell ref="C157:C162"/>
    <mergeCell ref="D157:D162"/>
    <mergeCell ref="E157:E162"/>
    <mergeCell ref="F157:F162"/>
    <mergeCell ref="K152:K156"/>
    <mergeCell ref="L152:L156"/>
    <mergeCell ref="M152:M156"/>
    <mergeCell ref="N152:N156"/>
    <mergeCell ref="O152:O156"/>
    <mergeCell ref="P152:P156"/>
    <mergeCell ref="AG147:AG151"/>
    <mergeCell ref="B152:B156"/>
    <mergeCell ref="C152:C156"/>
    <mergeCell ref="D152:D156"/>
    <mergeCell ref="E152:E156"/>
    <mergeCell ref="F152:F156"/>
    <mergeCell ref="G152:G156"/>
    <mergeCell ref="H152:H156"/>
    <mergeCell ref="I152:I156"/>
    <mergeCell ref="J152:J156"/>
    <mergeCell ref="O147:O151"/>
    <mergeCell ref="P147:P151"/>
    <mergeCell ref="Q147:Q151"/>
    <mergeCell ref="R147:R151"/>
    <mergeCell ref="S147:S151"/>
    <mergeCell ref="T147:T151"/>
    <mergeCell ref="S157:S162"/>
    <mergeCell ref="T157:T162"/>
    <mergeCell ref="AG157:AG162"/>
    <mergeCell ref="B163:M163"/>
    <mergeCell ref="U163:AA163"/>
    <mergeCell ref="AD163:AG163"/>
    <mergeCell ref="M157:M162"/>
    <mergeCell ref="N157:N162"/>
    <mergeCell ref="O157:O162"/>
    <mergeCell ref="P157:P162"/>
    <mergeCell ref="Q157:Q162"/>
    <mergeCell ref="R157:R162"/>
    <mergeCell ref="G157:G162"/>
    <mergeCell ref="H157:H162"/>
    <mergeCell ref="I157:I162"/>
    <mergeCell ref="J157:J162"/>
    <mergeCell ref="K157:K162"/>
    <mergeCell ref="L157:L162"/>
    <mergeCell ref="K174:K178"/>
    <mergeCell ref="L174:L178"/>
    <mergeCell ref="M174:M178"/>
    <mergeCell ref="N174:N178"/>
    <mergeCell ref="S164:S173"/>
    <mergeCell ref="T164:T173"/>
    <mergeCell ref="AG164:AG173"/>
    <mergeCell ref="B174:B178"/>
    <mergeCell ref="C174:C178"/>
    <mergeCell ref="D174:D178"/>
    <mergeCell ref="E174:E178"/>
    <mergeCell ref="F174:F178"/>
    <mergeCell ref="G174:G178"/>
    <mergeCell ref="H174:H178"/>
    <mergeCell ref="M164:M173"/>
    <mergeCell ref="N164:N173"/>
    <mergeCell ref="O164:O173"/>
    <mergeCell ref="P164:P173"/>
    <mergeCell ref="Q164:Q173"/>
    <mergeCell ref="R164:R173"/>
    <mergeCell ref="G164:G173"/>
    <mergeCell ref="H164:H173"/>
    <mergeCell ref="I164:I173"/>
    <mergeCell ref="J164:J173"/>
    <mergeCell ref="K164:K173"/>
    <mergeCell ref="L164:L173"/>
    <mergeCell ref="B164:B173"/>
    <mergeCell ref="C164:C173"/>
    <mergeCell ref="D164:D173"/>
    <mergeCell ref="E164:E173"/>
    <mergeCell ref="F164:F173"/>
    <mergeCell ref="Q179:Q180"/>
    <mergeCell ref="R179:R180"/>
    <mergeCell ref="S179:S180"/>
    <mergeCell ref="T179:T180"/>
    <mergeCell ref="AG179:AG180"/>
    <mergeCell ref="B181:M181"/>
    <mergeCell ref="U181:AA181"/>
    <mergeCell ref="AD181:AG181"/>
    <mergeCell ref="K179:K180"/>
    <mergeCell ref="L179:L180"/>
    <mergeCell ref="M179:M180"/>
    <mergeCell ref="N179:N180"/>
    <mergeCell ref="O179:O180"/>
    <mergeCell ref="P179:P180"/>
    <mergeCell ref="AG174:AG178"/>
    <mergeCell ref="B179:B180"/>
    <mergeCell ref="C179:C180"/>
    <mergeCell ref="D179:D180"/>
    <mergeCell ref="E179:E180"/>
    <mergeCell ref="F179:F180"/>
    <mergeCell ref="G179:G180"/>
    <mergeCell ref="H179:H180"/>
    <mergeCell ref="I179:I180"/>
    <mergeCell ref="J179:J180"/>
    <mergeCell ref="O174:O178"/>
    <mergeCell ref="P174:P178"/>
    <mergeCell ref="Q174:Q178"/>
    <mergeCell ref="R174:R178"/>
    <mergeCell ref="S174:S178"/>
    <mergeCell ref="T174:T178"/>
    <mergeCell ref="I174:I178"/>
    <mergeCell ref="J174:J178"/>
    <mergeCell ref="K193:K197"/>
    <mergeCell ref="L193:L197"/>
    <mergeCell ref="M193:M197"/>
    <mergeCell ref="N193:N197"/>
    <mergeCell ref="S182:S192"/>
    <mergeCell ref="T182:T192"/>
    <mergeCell ref="AG182:AG192"/>
    <mergeCell ref="B193:B197"/>
    <mergeCell ref="C193:C197"/>
    <mergeCell ref="D193:D197"/>
    <mergeCell ref="F193:F197"/>
    <mergeCell ref="G193:G197"/>
    <mergeCell ref="H193:H197"/>
    <mergeCell ref="M182:M192"/>
    <mergeCell ref="N182:N192"/>
    <mergeCell ref="O182:O192"/>
    <mergeCell ref="P182:P192"/>
    <mergeCell ref="Q182:Q192"/>
    <mergeCell ref="R182:R192"/>
    <mergeCell ref="G182:G192"/>
    <mergeCell ref="H182:H192"/>
    <mergeCell ref="I182:I192"/>
    <mergeCell ref="J182:J192"/>
    <mergeCell ref="K182:K192"/>
    <mergeCell ref="L182:L192"/>
    <mergeCell ref="B182:B192"/>
    <mergeCell ref="C182:C192"/>
    <mergeCell ref="D182:D192"/>
    <mergeCell ref="E182:E192"/>
    <mergeCell ref="F182:F192"/>
    <mergeCell ref="Q198:Q199"/>
    <mergeCell ref="R198:R199"/>
    <mergeCell ref="S198:S199"/>
    <mergeCell ref="T198:T199"/>
    <mergeCell ref="AG198:AG199"/>
    <mergeCell ref="B200:M200"/>
    <mergeCell ref="U200:AA200"/>
    <mergeCell ref="AD200:AG200"/>
    <mergeCell ref="K198:K199"/>
    <mergeCell ref="L198:L199"/>
    <mergeCell ref="M198:M199"/>
    <mergeCell ref="N198:N199"/>
    <mergeCell ref="O198:O199"/>
    <mergeCell ref="P198:P199"/>
    <mergeCell ref="AG193:AG197"/>
    <mergeCell ref="B198:B199"/>
    <mergeCell ref="C198:C199"/>
    <mergeCell ref="D198:D199"/>
    <mergeCell ref="E198:E199"/>
    <mergeCell ref="F198:F199"/>
    <mergeCell ref="G198:G199"/>
    <mergeCell ref="H198:H199"/>
    <mergeCell ref="I198:I199"/>
    <mergeCell ref="J198:J199"/>
    <mergeCell ref="O193:O197"/>
    <mergeCell ref="P193:P197"/>
    <mergeCell ref="Q193:Q197"/>
    <mergeCell ref="R193:R197"/>
    <mergeCell ref="S193:S197"/>
    <mergeCell ref="T193:T197"/>
    <mergeCell ref="I193:I197"/>
    <mergeCell ref="J193:J197"/>
    <mergeCell ref="B210:B211"/>
    <mergeCell ref="C210:C211"/>
    <mergeCell ref="D210:D211"/>
    <mergeCell ref="E210:E211"/>
    <mergeCell ref="F210:F211"/>
    <mergeCell ref="G210:G211"/>
    <mergeCell ref="H210:H211"/>
    <mergeCell ref="M201:M209"/>
    <mergeCell ref="N201:N209"/>
    <mergeCell ref="O201:O209"/>
    <mergeCell ref="P201:P209"/>
    <mergeCell ref="Q201:Q209"/>
    <mergeCell ref="R201:R209"/>
    <mergeCell ref="G201:G209"/>
    <mergeCell ref="H201:H209"/>
    <mergeCell ref="I201:I209"/>
    <mergeCell ref="J201:J209"/>
    <mergeCell ref="K201:K209"/>
    <mergeCell ref="L201:L209"/>
    <mergeCell ref="B201:B209"/>
    <mergeCell ref="C201:C209"/>
    <mergeCell ref="D201:D209"/>
    <mergeCell ref="E201:E209"/>
    <mergeCell ref="F201:F209"/>
    <mergeCell ref="I212:I216"/>
    <mergeCell ref="J212:J216"/>
    <mergeCell ref="O210:O211"/>
    <mergeCell ref="P210:P211"/>
    <mergeCell ref="Q210:Q211"/>
    <mergeCell ref="R210:R211"/>
    <mergeCell ref="S210:S211"/>
    <mergeCell ref="T210:T211"/>
    <mergeCell ref="I210:I211"/>
    <mergeCell ref="J210:J211"/>
    <mergeCell ref="K210:K211"/>
    <mergeCell ref="L210:L211"/>
    <mergeCell ref="M210:M211"/>
    <mergeCell ref="N210:N211"/>
    <mergeCell ref="S201:S209"/>
    <mergeCell ref="T201:T209"/>
    <mergeCell ref="AG201:AG209"/>
    <mergeCell ref="AG210:AG211"/>
    <mergeCell ref="Q212:Q216"/>
    <mergeCell ref="R212:R216"/>
    <mergeCell ref="S212:S216"/>
    <mergeCell ref="T212:T216"/>
    <mergeCell ref="AG212:AG216"/>
    <mergeCell ref="B217:M217"/>
    <mergeCell ref="U217:AA217"/>
    <mergeCell ref="AD217:AG217"/>
    <mergeCell ref="K212:K216"/>
    <mergeCell ref="L212:L216"/>
    <mergeCell ref="M212:M216"/>
    <mergeCell ref="N212:N216"/>
    <mergeCell ref="O212:O216"/>
    <mergeCell ref="P212:P216"/>
    <mergeCell ref="O227:O228"/>
    <mergeCell ref="P227:P228"/>
    <mergeCell ref="Q227:Q228"/>
    <mergeCell ref="R227:R228"/>
    <mergeCell ref="S227:S228"/>
    <mergeCell ref="H227:H228"/>
    <mergeCell ref="I227:I228"/>
    <mergeCell ref="J227:J228"/>
    <mergeCell ref="K227:K228"/>
    <mergeCell ref="L227:L228"/>
    <mergeCell ref="M227:M228"/>
    <mergeCell ref="B212:B216"/>
    <mergeCell ref="C212:C216"/>
    <mergeCell ref="D212:D216"/>
    <mergeCell ref="E212:E216"/>
    <mergeCell ref="F212:F216"/>
    <mergeCell ref="G212:G216"/>
    <mergeCell ref="H212:H216"/>
    <mergeCell ref="S218:S226"/>
    <mergeCell ref="T218:T226"/>
    <mergeCell ref="AG218:AG226"/>
    <mergeCell ref="B227:B228"/>
    <mergeCell ref="C227:C228"/>
    <mergeCell ref="D227:D228"/>
    <mergeCell ref="E227:E228"/>
    <mergeCell ref="F227:F228"/>
    <mergeCell ref="G227:G228"/>
    <mergeCell ref="M218:M226"/>
    <mergeCell ref="N218:N226"/>
    <mergeCell ref="O218:O226"/>
    <mergeCell ref="P218:P226"/>
    <mergeCell ref="Q218:Q226"/>
    <mergeCell ref="R218:R226"/>
    <mergeCell ref="G218:G226"/>
    <mergeCell ref="H218:H226"/>
    <mergeCell ref="I218:I226"/>
    <mergeCell ref="J218:J226"/>
    <mergeCell ref="K218:K226"/>
    <mergeCell ref="L218:L226"/>
    <mergeCell ref="B218:B226"/>
    <mergeCell ref="C218:C226"/>
    <mergeCell ref="D218:D226"/>
    <mergeCell ref="E218:E226"/>
    <mergeCell ref="F218:F226"/>
    <mergeCell ref="T227:T228"/>
    <mergeCell ref="AG227:AG228"/>
    <mergeCell ref="B234:M234"/>
    <mergeCell ref="U234:AA234"/>
    <mergeCell ref="AD234:AG234"/>
    <mergeCell ref="A235:A238"/>
    <mergeCell ref="B235:B236"/>
    <mergeCell ref="C235:C236"/>
    <mergeCell ref="D235:D236"/>
    <mergeCell ref="E235:E236"/>
    <mergeCell ref="F235:F236"/>
    <mergeCell ref="G235:G236"/>
    <mergeCell ref="P229:P233"/>
    <mergeCell ref="Q229:Q233"/>
    <mergeCell ref="R229:R233"/>
    <mergeCell ref="S229:S233"/>
    <mergeCell ref="T229:T233"/>
    <mergeCell ref="AG229:AG233"/>
    <mergeCell ref="J229:J233"/>
    <mergeCell ref="K229:K233"/>
    <mergeCell ref="L229:L233"/>
    <mergeCell ref="M229:M233"/>
    <mergeCell ref="N229:N233"/>
    <mergeCell ref="O229:O233"/>
    <mergeCell ref="A225:A234"/>
    <mergeCell ref="B229:B233"/>
    <mergeCell ref="C229:C233"/>
    <mergeCell ref="D229:D233"/>
    <mergeCell ref="E229:E233"/>
    <mergeCell ref="F229:F233"/>
    <mergeCell ref="G229:G233"/>
    <mergeCell ref="H229:H233"/>
    <mergeCell ref="I229:I233"/>
    <mergeCell ref="N227:N228"/>
    <mergeCell ref="N246:N250"/>
    <mergeCell ref="J237:J245"/>
    <mergeCell ref="K237:K245"/>
    <mergeCell ref="L237:L245"/>
    <mergeCell ref="M237:M245"/>
    <mergeCell ref="N237:N245"/>
    <mergeCell ref="O237:O245"/>
    <mergeCell ref="T235:T236"/>
    <mergeCell ref="AG235:AG243"/>
    <mergeCell ref="B237:B245"/>
    <mergeCell ref="C237:C245"/>
    <mergeCell ref="D237:D245"/>
    <mergeCell ref="E237:E245"/>
    <mergeCell ref="F237:F245"/>
    <mergeCell ref="G237:G245"/>
    <mergeCell ref="H237:H245"/>
    <mergeCell ref="I237:I245"/>
    <mergeCell ref="N235:N236"/>
    <mergeCell ref="O235:O236"/>
    <mergeCell ref="P235:P236"/>
    <mergeCell ref="Q235:Q236"/>
    <mergeCell ref="R235:R236"/>
    <mergeCell ref="S235:S236"/>
    <mergeCell ref="H235:H236"/>
    <mergeCell ref="I235:I236"/>
    <mergeCell ref="J235:J236"/>
    <mergeCell ref="K235:K236"/>
    <mergeCell ref="L235:L236"/>
    <mergeCell ref="M235:M236"/>
    <mergeCell ref="AG246:AG250"/>
    <mergeCell ref="B251:M251"/>
    <mergeCell ref="U251:AA251"/>
    <mergeCell ref="AD251:AG251"/>
    <mergeCell ref="B252:B260"/>
    <mergeCell ref="C252:C260"/>
    <mergeCell ref="D252:D260"/>
    <mergeCell ref="E252:E260"/>
    <mergeCell ref="F252:F260"/>
    <mergeCell ref="O246:O250"/>
    <mergeCell ref="P246:P250"/>
    <mergeCell ref="Q246:Q250"/>
    <mergeCell ref="R246:R250"/>
    <mergeCell ref="S246:S250"/>
    <mergeCell ref="T246:T250"/>
    <mergeCell ref="AG244:AG245"/>
    <mergeCell ref="B246:B250"/>
    <mergeCell ref="C246:C250"/>
    <mergeCell ref="D246:D250"/>
    <mergeCell ref="E246:E250"/>
    <mergeCell ref="F246:F250"/>
    <mergeCell ref="G246:G250"/>
    <mergeCell ref="H246:H250"/>
    <mergeCell ref="I246:I250"/>
    <mergeCell ref="J246:J250"/>
    <mergeCell ref="P237:P245"/>
    <mergeCell ref="Q237:Q245"/>
    <mergeCell ref="R237:R245"/>
    <mergeCell ref="S237:S245"/>
    <mergeCell ref="T237:T245"/>
    <mergeCell ref="K246:K250"/>
    <mergeCell ref="L246:L250"/>
    <mergeCell ref="M246:M250"/>
    <mergeCell ref="K261:K262"/>
    <mergeCell ref="L261:L262"/>
    <mergeCell ref="M261:M262"/>
    <mergeCell ref="N261:N262"/>
    <mergeCell ref="S252:S260"/>
    <mergeCell ref="T252:T260"/>
    <mergeCell ref="AG252:AG260"/>
    <mergeCell ref="B261:B262"/>
    <mergeCell ref="C261:C262"/>
    <mergeCell ref="D261:D262"/>
    <mergeCell ref="E261:E262"/>
    <mergeCell ref="F261:F262"/>
    <mergeCell ref="G261:G262"/>
    <mergeCell ref="H261:H262"/>
    <mergeCell ref="M252:M260"/>
    <mergeCell ref="N252:N260"/>
    <mergeCell ref="O252:O260"/>
    <mergeCell ref="P252:P260"/>
    <mergeCell ref="Q252:Q260"/>
    <mergeCell ref="R252:R260"/>
    <mergeCell ref="G252:G260"/>
    <mergeCell ref="H252:H260"/>
    <mergeCell ref="I252:I260"/>
    <mergeCell ref="J252:J260"/>
    <mergeCell ref="K252:K260"/>
    <mergeCell ref="L252:L260"/>
    <mergeCell ref="Q263:Q267"/>
    <mergeCell ref="R263:R267"/>
    <mergeCell ref="S263:S267"/>
    <mergeCell ref="T263:T267"/>
    <mergeCell ref="AG263:AG267"/>
    <mergeCell ref="B268:M268"/>
    <mergeCell ref="U268:AA268"/>
    <mergeCell ref="AD268:AG268"/>
    <mergeCell ref="K263:K267"/>
    <mergeCell ref="L263:L267"/>
    <mergeCell ref="M263:M267"/>
    <mergeCell ref="N263:N267"/>
    <mergeCell ref="O263:O267"/>
    <mergeCell ref="P263:P267"/>
    <mergeCell ref="AG261:AG262"/>
    <mergeCell ref="B263:B267"/>
    <mergeCell ref="C263:C267"/>
    <mergeCell ref="D263:D267"/>
    <mergeCell ref="E263:E267"/>
    <mergeCell ref="F263:F267"/>
    <mergeCell ref="G263:G267"/>
    <mergeCell ref="H263:H267"/>
    <mergeCell ref="I263:I267"/>
    <mergeCell ref="J263:J267"/>
    <mergeCell ref="O261:O262"/>
    <mergeCell ref="P261:P262"/>
    <mergeCell ref="Q261:Q262"/>
    <mergeCell ref="R261:R262"/>
    <mergeCell ref="S261:S262"/>
    <mergeCell ref="T261:T262"/>
    <mergeCell ref="I261:I262"/>
    <mergeCell ref="J261:J262"/>
    <mergeCell ref="K278:K282"/>
    <mergeCell ref="L278:L282"/>
    <mergeCell ref="M278:M282"/>
    <mergeCell ref="N278:N282"/>
    <mergeCell ref="S269:S277"/>
    <mergeCell ref="T269:T277"/>
    <mergeCell ref="AG269:AG277"/>
    <mergeCell ref="B278:B282"/>
    <mergeCell ref="C278:C282"/>
    <mergeCell ref="D278:D282"/>
    <mergeCell ref="E278:E282"/>
    <mergeCell ref="F278:F282"/>
    <mergeCell ref="G278:G282"/>
    <mergeCell ref="H278:H282"/>
    <mergeCell ref="M269:M277"/>
    <mergeCell ref="N269:N277"/>
    <mergeCell ref="O269:O277"/>
    <mergeCell ref="P269:P277"/>
    <mergeCell ref="Q269:Q277"/>
    <mergeCell ref="R269:R277"/>
    <mergeCell ref="G269:G277"/>
    <mergeCell ref="H269:H277"/>
    <mergeCell ref="I269:I277"/>
    <mergeCell ref="J269:J277"/>
    <mergeCell ref="K269:K277"/>
    <mergeCell ref="L269:L277"/>
    <mergeCell ref="B269:B277"/>
    <mergeCell ref="C269:C277"/>
    <mergeCell ref="D269:D277"/>
    <mergeCell ref="E269:E277"/>
    <mergeCell ref="F269:F277"/>
    <mergeCell ref="Q283:Q284"/>
    <mergeCell ref="R283:R284"/>
    <mergeCell ref="S283:S284"/>
    <mergeCell ref="T283:T284"/>
    <mergeCell ref="AG283:AG284"/>
    <mergeCell ref="B285:M285"/>
    <mergeCell ref="U285:AA285"/>
    <mergeCell ref="AD285:AG285"/>
    <mergeCell ref="K283:K284"/>
    <mergeCell ref="L283:L284"/>
    <mergeCell ref="M283:M284"/>
    <mergeCell ref="N283:N284"/>
    <mergeCell ref="O283:O284"/>
    <mergeCell ref="P283:P284"/>
    <mergeCell ref="AG278:AG282"/>
    <mergeCell ref="B283:B284"/>
    <mergeCell ref="C283:C284"/>
    <mergeCell ref="D283:D284"/>
    <mergeCell ref="E283:E284"/>
    <mergeCell ref="F283:F284"/>
    <mergeCell ref="G283:G284"/>
    <mergeCell ref="H283:H284"/>
    <mergeCell ref="I283:I284"/>
    <mergeCell ref="J283:J284"/>
    <mergeCell ref="O278:O282"/>
    <mergeCell ref="P278:P282"/>
    <mergeCell ref="Q278:Q282"/>
    <mergeCell ref="R278:R282"/>
    <mergeCell ref="S278:S282"/>
    <mergeCell ref="T278:T282"/>
    <mergeCell ref="I278:I282"/>
    <mergeCell ref="J278:J282"/>
    <mergeCell ref="S286:S294"/>
    <mergeCell ref="T286:T294"/>
    <mergeCell ref="AG286:AG294"/>
    <mergeCell ref="B295:B296"/>
    <mergeCell ref="C295:C296"/>
    <mergeCell ref="D295:D296"/>
    <mergeCell ref="E295:E296"/>
    <mergeCell ref="F295:F296"/>
    <mergeCell ref="G295:G296"/>
    <mergeCell ref="H295:H296"/>
    <mergeCell ref="M286:M294"/>
    <mergeCell ref="N286:N294"/>
    <mergeCell ref="O286:O294"/>
    <mergeCell ref="P286:P294"/>
    <mergeCell ref="Q286:Q294"/>
    <mergeCell ref="R286:R294"/>
    <mergeCell ref="G286:G294"/>
    <mergeCell ref="H286:H294"/>
    <mergeCell ref="I286:I294"/>
    <mergeCell ref="J286:J294"/>
    <mergeCell ref="K286:K294"/>
    <mergeCell ref="L286:L294"/>
    <mergeCell ref="B286:B294"/>
    <mergeCell ref="C286:C294"/>
    <mergeCell ref="D286:D294"/>
    <mergeCell ref="E286:E294"/>
    <mergeCell ref="F286:F294"/>
    <mergeCell ref="AG295:AG296"/>
    <mergeCell ref="E297:E301"/>
    <mergeCell ref="F297:F301"/>
    <mergeCell ref="G297:G301"/>
    <mergeCell ref="H297:H301"/>
    <mergeCell ref="I297:I301"/>
    <mergeCell ref="J297:J301"/>
    <mergeCell ref="O295:O296"/>
    <mergeCell ref="P295:P296"/>
    <mergeCell ref="Q295:Q296"/>
    <mergeCell ref="R295:R296"/>
    <mergeCell ref="S295:S296"/>
    <mergeCell ref="T295:T296"/>
    <mergeCell ref="I295:I296"/>
    <mergeCell ref="J295:J296"/>
    <mergeCell ref="K295:K296"/>
    <mergeCell ref="L295:L296"/>
    <mergeCell ref="M295:M296"/>
    <mergeCell ref="N295:N296"/>
    <mergeCell ref="Q297:Q301"/>
    <mergeCell ref="R297:R301"/>
    <mergeCell ref="S297:S301"/>
    <mergeCell ref="T297:T301"/>
    <mergeCell ref="AG297:AG301"/>
    <mergeCell ref="B302:M302"/>
    <mergeCell ref="U302:AA302"/>
    <mergeCell ref="AD302:AG302"/>
    <mergeCell ref="K297:K301"/>
    <mergeCell ref="L297:L301"/>
    <mergeCell ref="M297:M301"/>
    <mergeCell ref="N297:N301"/>
    <mergeCell ref="O297:O301"/>
    <mergeCell ref="P297:P301"/>
    <mergeCell ref="I310:I312"/>
    <mergeCell ref="J310:J312"/>
    <mergeCell ref="K310:K312"/>
    <mergeCell ref="L310:L312"/>
    <mergeCell ref="M310:M312"/>
    <mergeCell ref="N310:N312"/>
    <mergeCell ref="S303:S309"/>
    <mergeCell ref="T303:T309"/>
    <mergeCell ref="AG303:AG309"/>
    <mergeCell ref="B310:B312"/>
    <mergeCell ref="C310:C312"/>
    <mergeCell ref="D310:D312"/>
    <mergeCell ref="E310:E312"/>
    <mergeCell ref="F310:F312"/>
    <mergeCell ref="G310:G312"/>
    <mergeCell ref="B297:B301"/>
    <mergeCell ref="C297:C301"/>
    <mergeCell ref="D297:D301"/>
    <mergeCell ref="H310:H312"/>
    <mergeCell ref="M303:M309"/>
    <mergeCell ref="N303:N309"/>
    <mergeCell ref="O303:O309"/>
    <mergeCell ref="P303:P309"/>
    <mergeCell ref="Q303:Q309"/>
    <mergeCell ref="R303:R309"/>
    <mergeCell ref="G303:G309"/>
    <mergeCell ref="H303:H309"/>
    <mergeCell ref="I303:I309"/>
    <mergeCell ref="J303:J309"/>
    <mergeCell ref="K303:K309"/>
    <mergeCell ref="L303:L309"/>
    <mergeCell ref="B303:B309"/>
    <mergeCell ref="C303:C309"/>
    <mergeCell ref="D303:D309"/>
    <mergeCell ref="E303:E309"/>
    <mergeCell ref="F303:F309"/>
    <mergeCell ref="Q313:Q317"/>
    <mergeCell ref="R313:R317"/>
    <mergeCell ref="S313:S317"/>
    <mergeCell ref="T313:T317"/>
    <mergeCell ref="AG313:AG317"/>
    <mergeCell ref="B318:B319"/>
    <mergeCell ref="C318:C319"/>
    <mergeCell ref="D318:D319"/>
    <mergeCell ref="E318:E319"/>
    <mergeCell ref="F318:F319"/>
    <mergeCell ref="K313:K317"/>
    <mergeCell ref="L313:L317"/>
    <mergeCell ref="M313:M317"/>
    <mergeCell ref="N313:N317"/>
    <mergeCell ref="O313:O317"/>
    <mergeCell ref="P313:P317"/>
    <mergeCell ref="AG310:AG312"/>
    <mergeCell ref="B313:B317"/>
    <mergeCell ref="C313:C317"/>
    <mergeCell ref="D313:D317"/>
    <mergeCell ref="E313:E317"/>
    <mergeCell ref="F313:F317"/>
    <mergeCell ref="G313:G317"/>
    <mergeCell ref="H313:H317"/>
    <mergeCell ref="I313:I317"/>
    <mergeCell ref="J313:J317"/>
    <mergeCell ref="O310:O312"/>
    <mergeCell ref="P310:P312"/>
    <mergeCell ref="Q310:Q312"/>
    <mergeCell ref="R310:R312"/>
    <mergeCell ref="S310:S312"/>
    <mergeCell ref="T310:T312"/>
    <mergeCell ref="S318:S319"/>
    <mergeCell ref="T318:T319"/>
    <mergeCell ref="AG318:AG319"/>
    <mergeCell ref="B320:M320"/>
    <mergeCell ref="U320:AA320"/>
    <mergeCell ref="AD320:AG320"/>
    <mergeCell ref="M318:M319"/>
    <mergeCell ref="N318:N319"/>
    <mergeCell ref="O318:O319"/>
    <mergeCell ref="P318:P319"/>
    <mergeCell ref="Q318:Q319"/>
    <mergeCell ref="R318:R319"/>
    <mergeCell ref="G318:G319"/>
    <mergeCell ref="H318:H319"/>
    <mergeCell ref="I318:I319"/>
    <mergeCell ref="J318:J319"/>
    <mergeCell ref="K318:K319"/>
    <mergeCell ref="L318:L319"/>
    <mergeCell ref="S321:S322"/>
    <mergeCell ref="T321:T322"/>
    <mergeCell ref="AG321:AG322"/>
    <mergeCell ref="B323:B331"/>
    <mergeCell ref="C323:C331"/>
    <mergeCell ref="D323:D331"/>
    <mergeCell ref="E323:E331"/>
    <mergeCell ref="F323:F331"/>
    <mergeCell ref="G323:G331"/>
    <mergeCell ref="M321:M322"/>
    <mergeCell ref="N321:N322"/>
    <mergeCell ref="O321:O322"/>
    <mergeCell ref="P321:P322"/>
    <mergeCell ref="Q321:Q322"/>
    <mergeCell ref="R321:R322"/>
    <mergeCell ref="G321:G322"/>
    <mergeCell ref="H321:H322"/>
    <mergeCell ref="I321:I322"/>
    <mergeCell ref="J321:J322"/>
    <mergeCell ref="K321:K322"/>
    <mergeCell ref="L321:L322"/>
    <mergeCell ref="B321:B322"/>
    <mergeCell ref="C321:C322"/>
    <mergeCell ref="D321:D322"/>
    <mergeCell ref="E321:E322"/>
    <mergeCell ref="F321:F322"/>
    <mergeCell ref="T323:T331"/>
    <mergeCell ref="AG323:AG331"/>
    <mergeCell ref="E332:E336"/>
    <mergeCell ref="F332:F336"/>
    <mergeCell ref="G332:G336"/>
    <mergeCell ref="H332:H336"/>
    <mergeCell ref="I332:I336"/>
    <mergeCell ref="N323:N331"/>
    <mergeCell ref="O323:O331"/>
    <mergeCell ref="P323:P331"/>
    <mergeCell ref="Q323:Q331"/>
    <mergeCell ref="R323:R331"/>
    <mergeCell ref="S323:S331"/>
    <mergeCell ref="H323:H331"/>
    <mergeCell ref="I323:I331"/>
    <mergeCell ref="J323:J331"/>
    <mergeCell ref="K323:K331"/>
    <mergeCell ref="L323:L331"/>
    <mergeCell ref="M323:M331"/>
    <mergeCell ref="J338:J342"/>
    <mergeCell ref="K338:K342"/>
    <mergeCell ref="L338:L342"/>
    <mergeCell ref="M338:M342"/>
    <mergeCell ref="AD337:AG337"/>
    <mergeCell ref="B338:B342"/>
    <mergeCell ref="C338:C342"/>
    <mergeCell ref="D338:D342"/>
    <mergeCell ref="E338:E342"/>
    <mergeCell ref="F338:F342"/>
    <mergeCell ref="G338:G342"/>
    <mergeCell ref="P332:P336"/>
    <mergeCell ref="Q332:Q336"/>
    <mergeCell ref="R332:R336"/>
    <mergeCell ref="S332:S336"/>
    <mergeCell ref="T332:T336"/>
    <mergeCell ref="AG332:AG336"/>
    <mergeCell ref="J332:J336"/>
    <mergeCell ref="K332:K336"/>
    <mergeCell ref="L332:L336"/>
    <mergeCell ref="M332:M336"/>
    <mergeCell ref="N332:N336"/>
    <mergeCell ref="O332:O336"/>
    <mergeCell ref="AG338:AG342"/>
    <mergeCell ref="B332:B336"/>
    <mergeCell ref="C332:C336"/>
    <mergeCell ref="D332:D336"/>
    <mergeCell ref="F350:F354"/>
    <mergeCell ref="G350:G354"/>
    <mergeCell ref="R356:R357"/>
    <mergeCell ref="S356:S357"/>
    <mergeCell ref="T356:T357"/>
    <mergeCell ref="AG356:AG357"/>
    <mergeCell ref="B343:B349"/>
    <mergeCell ref="C343:C349"/>
    <mergeCell ref="D343:D349"/>
    <mergeCell ref="E343:E349"/>
    <mergeCell ref="F343:F349"/>
    <mergeCell ref="G343:G349"/>
    <mergeCell ref="H343:H349"/>
    <mergeCell ref="L356:L357"/>
    <mergeCell ref="M356:M357"/>
    <mergeCell ref="N356:N357"/>
    <mergeCell ref="O356:O357"/>
    <mergeCell ref="P356:P357"/>
    <mergeCell ref="Q356:Q357"/>
    <mergeCell ref="F356:F357"/>
    <mergeCell ref="G356:G357"/>
    <mergeCell ref="H356:H357"/>
    <mergeCell ref="I356:I357"/>
    <mergeCell ref="J356:J357"/>
    <mergeCell ref="K356:K357"/>
    <mergeCell ref="T350:T354"/>
    <mergeCell ref="AG350:AG354"/>
    <mergeCell ref="AG343:AG349"/>
    <mergeCell ref="O343:O349"/>
    <mergeCell ref="P343:P349"/>
    <mergeCell ref="Q343:Q349"/>
    <mergeCell ref="R343:R349"/>
    <mergeCell ref="L358:L360"/>
    <mergeCell ref="M358:M360"/>
    <mergeCell ref="B358:B360"/>
    <mergeCell ref="C358:C360"/>
    <mergeCell ref="D358:D360"/>
    <mergeCell ref="E358:E360"/>
    <mergeCell ref="F358:F360"/>
    <mergeCell ref="G358:G360"/>
    <mergeCell ref="AG361:AG367"/>
    <mergeCell ref="B355:M355"/>
    <mergeCell ref="U355:AA355"/>
    <mergeCell ref="AD355:AG355"/>
    <mergeCell ref="B356:B357"/>
    <mergeCell ref="C356:C357"/>
    <mergeCell ref="D356:D357"/>
    <mergeCell ref="E356:E357"/>
    <mergeCell ref="N350:N354"/>
    <mergeCell ref="O350:O354"/>
    <mergeCell ref="P350:P354"/>
    <mergeCell ref="Q350:Q354"/>
    <mergeCell ref="R350:R354"/>
    <mergeCell ref="S350:S354"/>
    <mergeCell ref="H350:H354"/>
    <mergeCell ref="I350:I354"/>
    <mergeCell ref="J350:J354"/>
    <mergeCell ref="K350:K354"/>
    <mergeCell ref="L350:L354"/>
    <mergeCell ref="M350:M354"/>
    <mergeCell ref="B350:B354"/>
    <mergeCell ref="C350:C354"/>
    <mergeCell ref="D350:D354"/>
    <mergeCell ref="E350:E354"/>
    <mergeCell ref="J368:J372"/>
    <mergeCell ref="O361:O367"/>
    <mergeCell ref="P361:P367"/>
    <mergeCell ref="Q361:Q367"/>
    <mergeCell ref="R361:R367"/>
    <mergeCell ref="S361:S367"/>
    <mergeCell ref="T361:T367"/>
    <mergeCell ref="I361:I367"/>
    <mergeCell ref="J361:J367"/>
    <mergeCell ref="K361:K367"/>
    <mergeCell ref="L361:L367"/>
    <mergeCell ref="M361:M367"/>
    <mergeCell ref="N361:N367"/>
    <mergeCell ref="T358:T360"/>
    <mergeCell ref="AG358:AG360"/>
    <mergeCell ref="B361:B367"/>
    <mergeCell ref="C361:C367"/>
    <mergeCell ref="D361:D367"/>
    <mergeCell ref="E361:E367"/>
    <mergeCell ref="F361:F367"/>
    <mergeCell ref="G361:G367"/>
    <mergeCell ref="H361:H367"/>
    <mergeCell ref="N358:N360"/>
    <mergeCell ref="O358:O360"/>
    <mergeCell ref="P358:P360"/>
    <mergeCell ref="Q358:Q360"/>
    <mergeCell ref="R358:R360"/>
    <mergeCell ref="S358:S360"/>
    <mergeCell ref="H358:H360"/>
    <mergeCell ref="I358:I360"/>
    <mergeCell ref="J358:J360"/>
    <mergeCell ref="K358:K360"/>
    <mergeCell ref="Q368:Q372"/>
    <mergeCell ref="R368:R372"/>
    <mergeCell ref="S368:S372"/>
    <mergeCell ref="T368:T372"/>
    <mergeCell ref="AG368:AG372"/>
    <mergeCell ref="B373:M373"/>
    <mergeCell ref="U373:AA373"/>
    <mergeCell ref="AD373:AG373"/>
    <mergeCell ref="K368:K372"/>
    <mergeCell ref="L368:L372"/>
    <mergeCell ref="M368:M372"/>
    <mergeCell ref="N368:N372"/>
    <mergeCell ref="O368:O372"/>
    <mergeCell ref="P368:P372"/>
    <mergeCell ref="O376:O382"/>
    <mergeCell ref="P376:P382"/>
    <mergeCell ref="Q376:Q382"/>
    <mergeCell ref="R376:R382"/>
    <mergeCell ref="S376:S382"/>
    <mergeCell ref="T376:T382"/>
    <mergeCell ref="I376:I382"/>
    <mergeCell ref="J376:J382"/>
    <mergeCell ref="K376:K382"/>
    <mergeCell ref="L376:L382"/>
    <mergeCell ref="B368:B372"/>
    <mergeCell ref="C368:C372"/>
    <mergeCell ref="D368:D372"/>
    <mergeCell ref="E368:E372"/>
    <mergeCell ref="F368:F372"/>
    <mergeCell ref="G368:G372"/>
    <mergeCell ref="H368:H372"/>
    <mergeCell ref="I368:I372"/>
    <mergeCell ref="M376:M382"/>
    <mergeCell ref="N376:N382"/>
    <mergeCell ref="S374:S375"/>
    <mergeCell ref="T374:T375"/>
    <mergeCell ref="AG374:AG375"/>
    <mergeCell ref="B376:B382"/>
    <mergeCell ref="C376:C382"/>
    <mergeCell ref="D376:D382"/>
    <mergeCell ref="E376:E382"/>
    <mergeCell ref="F376:F382"/>
    <mergeCell ref="G376:G382"/>
    <mergeCell ref="H376:H382"/>
    <mergeCell ref="M374:M375"/>
    <mergeCell ref="N374:N375"/>
    <mergeCell ref="O374:O375"/>
    <mergeCell ref="P374:P375"/>
    <mergeCell ref="Q374:Q375"/>
    <mergeCell ref="R374:R375"/>
    <mergeCell ref="G374:G375"/>
    <mergeCell ref="H374:H375"/>
    <mergeCell ref="I374:I375"/>
    <mergeCell ref="J374:J375"/>
    <mergeCell ref="K374:K375"/>
    <mergeCell ref="L374:L375"/>
    <mergeCell ref="B374:B375"/>
    <mergeCell ref="C374:C375"/>
    <mergeCell ref="D374:D375"/>
    <mergeCell ref="E374:E375"/>
    <mergeCell ref="F374:F375"/>
    <mergeCell ref="AG376:AG382"/>
    <mergeCell ref="A392:AG392"/>
    <mergeCell ref="D404:E404"/>
    <mergeCell ref="N404:O404"/>
    <mergeCell ref="D405:E405"/>
    <mergeCell ref="N405:O405"/>
    <mergeCell ref="U398:Y398"/>
    <mergeCell ref="B390:M390"/>
    <mergeCell ref="U390:AA390"/>
    <mergeCell ref="AD390:AG390"/>
    <mergeCell ref="A391:M391"/>
    <mergeCell ref="U391:AA391"/>
    <mergeCell ref="AD391:AG391"/>
    <mergeCell ref="P383:P389"/>
    <mergeCell ref="Q383:Q389"/>
    <mergeCell ref="R383:R389"/>
    <mergeCell ref="S383:S389"/>
    <mergeCell ref="T383:T389"/>
    <mergeCell ref="AG383:AG389"/>
    <mergeCell ref="J383:J389"/>
    <mergeCell ref="K383:K389"/>
    <mergeCell ref="L383:L389"/>
    <mergeCell ref="M383:M389"/>
    <mergeCell ref="N383:N389"/>
    <mergeCell ref="O383:O389"/>
    <mergeCell ref="B383:B389"/>
    <mergeCell ref="C383:C389"/>
    <mergeCell ref="D383:D389"/>
    <mergeCell ref="E383:E389"/>
    <mergeCell ref="F383:F389"/>
    <mergeCell ref="G383:G389"/>
    <mergeCell ref="H383:H389"/>
    <mergeCell ref="I383:I389"/>
    <mergeCell ref="A6:L6"/>
    <mergeCell ref="M6:V6"/>
    <mergeCell ref="W6:AG6"/>
    <mergeCell ref="A7:N7"/>
    <mergeCell ref="O7:AG7"/>
    <mergeCell ref="A8:A9"/>
    <mergeCell ref="B8:B9"/>
    <mergeCell ref="C8:C9"/>
    <mergeCell ref="D8:D9"/>
    <mergeCell ref="E8:E9"/>
    <mergeCell ref="A3:L3"/>
    <mergeCell ref="M3:U3"/>
    <mergeCell ref="V3:AG3"/>
    <mergeCell ref="A4:L4"/>
    <mergeCell ref="M4:U4"/>
    <mergeCell ref="V4:AG4"/>
    <mergeCell ref="A1:L1"/>
    <mergeCell ref="M1:U1"/>
    <mergeCell ref="V1:AG1"/>
    <mergeCell ref="A2:L2"/>
    <mergeCell ref="M2:U2"/>
    <mergeCell ref="V2:AG2"/>
    <mergeCell ref="AD8:AF8"/>
    <mergeCell ref="AG8:AG9"/>
    <mergeCell ref="S343:S349"/>
    <mergeCell ref="N8:N9"/>
    <mergeCell ref="O8:R8"/>
    <mergeCell ref="S8:S9"/>
    <mergeCell ref="T8:T9"/>
    <mergeCell ref="U8:Z8"/>
    <mergeCell ref="AA8:AC8"/>
    <mergeCell ref="F8:F9"/>
    <mergeCell ref="G8:G9"/>
    <mergeCell ref="H8:H9"/>
    <mergeCell ref="I8:J8"/>
    <mergeCell ref="K8:L8"/>
    <mergeCell ref="M8:M9"/>
    <mergeCell ref="T347:T349"/>
    <mergeCell ref="T343:T346"/>
    <mergeCell ref="I343:I349"/>
    <mergeCell ref="J343:J349"/>
    <mergeCell ref="K343:K349"/>
    <mergeCell ref="L343:L349"/>
    <mergeCell ref="M343:M349"/>
    <mergeCell ref="N343:N349"/>
    <mergeCell ref="T338:T342"/>
    <mergeCell ref="B337:M337"/>
    <mergeCell ref="U337:AA337"/>
    <mergeCell ref="N338:N342"/>
    <mergeCell ref="O338:O342"/>
    <mergeCell ref="P338:P342"/>
    <mergeCell ref="Q338:Q342"/>
    <mergeCell ref="R338:R342"/>
    <mergeCell ref="S338:S342"/>
    <mergeCell ref="H338:H342"/>
    <mergeCell ref="I338:I342"/>
    <mergeCell ref="A338:A340"/>
    <mergeCell ref="A341:A355"/>
    <mergeCell ref="A357:A373"/>
    <mergeCell ref="A374:A390"/>
    <mergeCell ref="A252:A261"/>
    <mergeCell ref="A262:A268"/>
    <mergeCell ref="A269:A276"/>
    <mergeCell ref="A277:A285"/>
    <mergeCell ref="A286:A294"/>
    <mergeCell ref="A295:A302"/>
    <mergeCell ref="A139:A149"/>
    <mergeCell ref="A150:A163"/>
    <mergeCell ref="A164:A170"/>
    <mergeCell ref="A171:A181"/>
    <mergeCell ref="A182:A189"/>
    <mergeCell ref="A190:A200"/>
    <mergeCell ref="A10:A25"/>
    <mergeCell ref="A26:A52"/>
    <mergeCell ref="A53:A73"/>
    <mergeCell ref="A75:A90"/>
    <mergeCell ref="A91:A106"/>
    <mergeCell ref="A131:A138"/>
    <mergeCell ref="A322:A337"/>
    <mergeCell ref="A239:A251"/>
    <mergeCell ref="A218:A224"/>
    <mergeCell ref="A201:A207"/>
    <mergeCell ref="A208:A217"/>
    <mergeCell ref="A107:A130"/>
    <mergeCell ref="A303:A308"/>
    <mergeCell ref="A309:A320"/>
  </mergeCells>
  <dataValidations count="2">
    <dataValidation type="decimal" allowBlank="1" showInputMessage="1" showErrorMessage="1" prompt="DPLAN - El Tiempo en Semanas máximo a ingresar en cada semestre, es 24." sqref="K164:L164 K182:L182 K201:L201 K210:L210 K218:L218 K235:L235 K252:L252 K269:L269 K286:L286 K303:L303 K318:L318 K321:L321 K323:L323 K332:L332 K338:L338 K356:L356 K361:L361 K374:L374">
      <formula1>0</formula1>
      <formula2>24</formula2>
    </dataValidation>
    <dataValidation type="decimal" allowBlank="1" showInputMessage="1" showErrorMessage="1" prompt="DPLAN - Sólo debe ingresar valores, NO porcentajes." sqref="I164:J164 I182:J182 I201:J201 I210:J210 I218:J218 I235:J235 I252:J252 I269:J269 I286:J286 I303:J303 I318:J318 I321:J321 I323:J323 I332:J332 I338:J338 I356:J356 I361:J361 I374:J374">
      <formula1>0</formula1>
      <formula2>1000000</formula2>
    </dataValidation>
  </dataValidations>
  <printOptions horizontalCentered="1"/>
  <pageMargins left="0" right="0" top="0.98425196850393704" bottom="0.35433070866141736" header="0.31496062992125984" footer="0.31496062992125984"/>
  <pageSetup paperSize="9" scale="66" pageOrder="overThenDown" orientation="landscape" r:id="rId1"/>
  <headerFooter scaleWithDoc="0" alignWithMargins="0">
    <oddHeader>&amp;L&amp;"Britannic Bold,Normal"&amp;12&amp;K002060POA PAC 2020 AJUSTADO&amp;"-,Normal"&amp;11&amp;K01+000
&amp;"Cambria,Cursiva"&amp;12&amp;K0070C0Facultad de Ciencias Sociales&amp;C&amp;"Century Schoolbook,Normal"&amp;12&amp;K002060&amp;P</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200"/>
  <sheetViews>
    <sheetView showGridLines="0" zoomScaleNormal="100" workbookViewId="0">
      <selection sqref="A1:L1"/>
    </sheetView>
  </sheetViews>
  <sheetFormatPr baseColWidth="10" defaultColWidth="12.42578125" defaultRowHeight="16.5" x14ac:dyDescent="0.3"/>
  <cols>
    <col min="1" max="1" width="7.7109375" style="2" customWidth="1"/>
    <col min="2" max="2" width="8.7109375" style="188" customWidth="1"/>
    <col min="3" max="4" width="25.7109375" style="188" customWidth="1"/>
    <col min="5" max="5" width="18.7109375" style="188" customWidth="1"/>
    <col min="6" max="7" width="25.7109375" style="188" customWidth="1"/>
    <col min="8" max="8" width="21.7109375" style="188" customWidth="1"/>
    <col min="9" max="12" width="14.7109375" style="188" customWidth="1"/>
    <col min="13" max="13" width="45.7109375" style="188" customWidth="1"/>
    <col min="14" max="14" width="35.7109375" style="188" customWidth="1"/>
    <col min="15" max="16" width="15.7109375" style="188" customWidth="1"/>
    <col min="17" max="17" width="17.7109375" style="188" customWidth="1"/>
    <col min="18" max="19" width="15.7109375" style="188" customWidth="1"/>
    <col min="20" max="20" width="30.7109375" style="188" customWidth="1"/>
    <col min="21" max="21" width="16.7109375" style="191" customWidth="1"/>
    <col min="22" max="22" width="14.7109375" style="191" customWidth="1"/>
    <col min="23" max="23" width="40.7109375" style="2" customWidth="1"/>
    <col min="24" max="24" width="15.28515625" style="2" customWidth="1"/>
    <col min="25" max="25" width="10.7109375" style="2" customWidth="1"/>
    <col min="26" max="28" width="13.7109375" style="2" customWidth="1"/>
    <col min="29" max="29" width="15.7109375" style="193" customWidth="1"/>
    <col min="30" max="32" width="9.85546875" style="2" customWidth="1"/>
    <col min="33" max="33" width="29.7109375" style="2" customWidth="1"/>
    <col min="34" max="16384" width="12.42578125" style="2"/>
  </cols>
  <sheetData>
    <row r="1" spans="1:33" s="1" customFormat="1" ht="45.75" customHeight="1"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c r="V1" s="2756"/>
      <c r="W1" s="2756" t="s">
        <v>0</v>
      </c>
      <c r="X1" s="2756"/>
      <c r="Y1" s="2756"/>
      <c r="Z1" s="2756"/>
      <c r="AA1" s="2756"/>
      <c r="AB1" s="2756"/>
      <c r="AC1" s="2756"/>
      <c r="AD1" s="2756"/>
      <c r="AE1" s="2756"/>
      <c r="AF1" s="2756"/>
      <c r="AG1" s="2757"/>
    </row>
    <row r="2" spans="1:33" ht="30"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c r="V2" s="2759"/>
      <c r="W2" s="2759" t="s">
        <v>1</v>
      </c>
      <c r="X2" s="2759"/>
      <c r="Y2" s="2759"/>
      <c r="Z2" s="2759"/>
      <c r="AA2" s="2759"/>
      <c r="AB2" s="2759"/>
      <c r="AC2" s="2759"/>
      <c r="AD2" s="2759"/>
      <c r="AE2" s="2759"/>
      <c r="AF2" s="2759"/>
      <c r="AG2" s="2760"/>
    </row>
    <row r="3" spans="1:33" ht="30.75" x14ac:dyDescent="0.25">
      <c r="A3" s="2749" t="s">
        <v>1882</v>
      </c>
      <c r="B3" s="2750"/>
      <c r="C3" s="2750"/>
      <c r="D3" s="2750"/>
      <c r="E3" s="2750"/>
      <c r="F3" s="2750"/>
      <c r="G3" s="2750"/>
      <c r="H3" s="2750"/>
      <c r="I3" s="2750"/>
      <c r="J3" s="2750"/>
      <c r="K3" s="2750"/>
      <c r="L3" s="2750"/>
      <c r="M3" s="2750" t="s">
        <v>1882</v>
      </c>
      <c r="N3" s="2750"/>
      <c r="O3" s="2750"/>
      <c r="P3" s="2750"/>
      <c r="Q3" s="2750"/>
      <c r="R3" s="2750"/>
      <c r="S3" s="2750"/>
      <c r="T3" s="2750"/>
      <c r="U3" s="2750"/>
      <c r="V3" s="2750"/>
      <c r="W3" s="2750" t="s">
        <v>1882</v>
      </c>
      <c r="X3" s="2750"/>
      <c r="Y3" s="2750"/>
      <c r="Z3" s="2750"/>
      <c r="AA3" s="2750"/>
      <c r="AB3" s="2750"/>
      <c r="AC3" s="2750"/>
      <c r="AD3" s="2750"/>
      <c r="AE3" s="2750"/>
      <c r="AF3" s="2750"/>
      <c r="AG3" s="2751"/>
    </row>
    <row r="4" spans="1:33" ht="27" thickBot="1" x14ac:dyDescent="0.3">
      <c r="A4" s="2752" t="s">
        <v>2093</v>
      </c>
      <c r="B4" s="2753"/>
      <c r="C4" s="2753"/>
      <c r="D4" s="2753"/>
      <c r="E4" s="2753"/>
      <c r="F4" s="2753"/>
      <c r="G4" s="2753"/>
      <c r="H4" s="2753"/>
      <c r="I4" s="2753"/>
      <c r="J4" s="2753"/>
      <c r="K4" s="2753"/>
      <c r="L4" s="2753"/>
      <c r="M4" s="2753" t="s">
        <v>2093</v>
      </c>
      <c r="N4" s="2753"/>
      <c r="O4" s="2753"/>
      <c r="P4" s="2753"/>
      <c r="Q4" s="2753"/>
      <c r="R4" s="2753"/>
      <c r="S4" s="2753"/>
      <c r="T4" s="2753"/>
      <c r="U4" s="2753"/>
      <c r="V4" s="2753"/>
      <c r="W4" s="2753" t="s">
        <v>2093</v>
      </c>
      <c r="X4" s="2753"/>
      <c r="Y4" s="2753"/>
      <c r="Z4" s="2753"/>
      <c r="AA4" s="2753"/>
      <c r="AB4" s="2753"/>
      <c r="AC4" s="2753"/>
      <c r="AD4" s="2753"/>
      <c r="AE4" s="2753"/>
      <c r="AF4" s="2753"/>
      <c r="AG4" s="2754"/>
    </row>
    <row r="5" spans="1:33" s="3" customFormat="1" ht="24" customHeight="1" thickBo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s="6" customFormat="1" ht="27" customHeight="1"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2740"/>
      <c r="AA7" s="2740"/>
      <c r="AB7" s="2740"/>
      <c r="AC7" s="2740"/>
      <c r="AD7" s="2740"/>
      <c r="AE7" s="2740"/>
      <c r="AF7" s="2740"/>
      <c r="AG7" s="2741"/>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3032" t="s">
        <v>17</v>
      </c>
      <c r="O8" s="2727" t="s">
        <v>18</v>
      </c>
      <c r="P8" s="2728"/>
      <c r="Q8" s="2728"/>
      <c r="R8" s="2728"/>
      <c r="S8" s="3034" t="s">
        <v>19</v>
      </c>
      <c r="T8" s="2728" t="s">
        <v>20</v>
      </c>
      <c r="U8" s="2748" t="s">
        <v>21</v>
      </c>
      <c r="V8" s="2748"/>
      <c r="W8" s="2748"/>
      <c r="X8" s="2748"/>
      <c r="Y8" s="2748"/>
      <c r="Z8" s="2748"/>
      <c r="AA8" s="2744" t="s">
        <v>22</v>
      </c>
      <c r="AB8" s="2744"/>
      <c r="AC8" s="2744"/>
      <c r="AD8" s="2744" t="s">
        <v>23</v>
      </c>
      <c r="AE8" s="2744"/>
      <c r="AF8" s="2744"/>
      <c r="AG8" s="2745" t="s">
        <v>24</v>
      </c>
    </row>
    <row r="9" spans="1:33" s="6" customFormat="1" ht="65.099999999999994" customHeight="1" thickBot="1" x14ac:dyDescent="0.3">
      <c r="A9" s="2743"/>
      <c r="B9" s="2730"/>
      <c r="C9" s="2730"/>
      <c r="D9" s="2730"/>
      <c r="E9" s="2730"/>
      <c r="F9" s="2730"/>
      <c r="G9" s="2730"/>
      <c r="H9" s="2732"/>
      <c r="I9" s="7" t="s">
        <v>25</v>
      </c>
      <c r="J9" s="7" t="s">
        <v>26</v>
      </c>
      <c r="K9" s="7" t="s">
        <v>25</v>
      </c>
      <c r="L9" s="7" t="s">
        <v>26</v>
      </c>
      <c r="M9" s="2732"/>
      <c r="N9" s="3205"/>
      <c r="O9" s="8" t="s">
        <v>27</v>
      </c>
      <c r="P9" s="2240" t="s">
        <v>28</v>
      </c>
      <c r="Q9" s="2240" t="s">
        <v>29</v>
      </c>
      <c r="R9" s="2240" t="s">
        <v>30</v>
      </c>
      <c r="S9" s="3206"/>
      <c r="T9" s="2747"/>
      <c r="U9" s="9" t="s">
        <v>31</v>
      </c>
      <c r="V9" s="9" t="s">
        <v>32</v>
      </c>
      <c r="W9" s="9" t="s">
        <v>33</v>
      </c>
      <c r="X9" s="9" t="s">
        <v>34</v>
      </c>
      <c r="Y9" s="9" t="s">
        <v>35</v>
      </c>
      <c r="Z9" s="10" t="s">
        <v>36</v>
      </c>
      <c r="AA9" s="11" t="s">
        <v>37</v>
      </c>
      <c r="AB9" s="11" t="s">
        <v>38</v>
      </c>
      <c r="AC9" s="11" t="s">
        <v>39</v>
      </c>
      <c r="AD9" s="12" t="s">
        <v>40</v>
      </c>
      <c r="AE9" s="12" t="s">
        <v>41</v>
      </c>
      <c r="AF9" s="12" t="s">
        <v>42</v>
      </c>
      <c r="AG9" s="2746"/>
    </row>
    <row r="10" spans="1:33" s="19" customFormat="1" ht="75" customHeight="1" x14ac:dyDescent="0.25">
      <c r="A10" s="3461" t="s">
        <v>43</v>
      </c>
      <c r="B10" s="2247" t="s">
        <v>44</v>
      </c>
      <c r="C10" s="2244" t="s">
        <v>45</v>
      </c>
      <c r="D10" s="2222" t="s">
        <v>1883</v>
      </c>
      <c r="E10" s="2311" t="s">
        <v>47</v>
      </c>
      <c r="F10" s="2208" t="s">
        <v>668</v>
      </c>
      <c r="G10" s="2208" t="s">
        <v>49</v>
      </c>
      <c r="H10" s="2208" t="s">
        <v>1884</v>
      </c>
      <c r="I10" s="2213">
        <v>0</v>
      </c>
      <c r="J10" s="2213">
        <v>1</v>
      </c>
      <c r="K10" s="2214">
        <v>0</v>
      </c>
      <c r="L10" s="2214">
        <v>2</v>
      </c>
      <c r="M10" s="2208" t="s">
        <v>1885</v>
      </c>
      <c r="N10" s="2212" t="s">
        <v>1481</v>
      </c>
      <c r="O10" s="2312">
        <f>SUM(AC10:AC10)</f>
        <v>0</v>
      </c>
      <c r="P10" s="2209">
        <v>0</v>
      </c>
      <c r="Q10" s="2209">
        <v>0</v>
      </c>
      <c r="R10" s="2313">
        <v>0</v>
      </c>
      <c r="S10" s="2210">
        <f>SUM(O10:Q10)</f>
        <v>0</v>
      </c>
      <c r="T10" s="2212" t="s">
        <v>1886</v>
      </c>
      <c r="U10" s="2314"/>
      <c r="V10" s="2315"/>
      <c r="W10" s="341"/>
      <c r="X10" s="2316"/>
      <c r="Y10" s="285"/>
      <c r="Z10" s="344"/>
      <c r="AA10" s="344"/>
      <c r="AB10" s="344"/>
      <c r="AC10" s="2317"/>
      <c r="AD10" s="285"/>
      <c r="AE10" s="2318"/>
      <c r="AF10" s="2318"/>
      <c r="AG10" s="2243" t="s">
        <v>2073</v>
      </c>
    </row>
    <row r="11" spans="1:33" ht="183.75" customHeight="1" x14ac:dyDescent="0.25">
      <c r="A11" s="3462"/>
      <c r="B11" s="2319" t="s">
        <v>44</v>
      </c>
      <c r="C11" s="2221" t="s">
        <v>45</v>
      </c>
      <c r="D11" s="2222" t="s">
        <v>1887</v>
      </c>
      <c r="E11" s="2223" t="s">
        <v>47</v>
      </c>
      <c r="F11" s="2215" t="s">
        <v>669</v>
      </c>
      <c r="G11" s="2215" t="s">
        <v>324</v>
      </c>
      <c r="H11" s="2215" t="s">
        <v>1888</v>
      </c>
      <c r="I11" s="2219">
        <v>1</v>
      </c>
      <c r="J11" s="2219">
        <v>1</v>
      </c>
      <c r="K11" s="2217">
        <v>1</v>
      </c>
      <c r="L11" s="2217">
        <v>1</v>
      </c>
      <c r="M11" s="2220" t="s">
        <v>1889</v>
      </c>
      <c r="N11" s="2320" t="s">
        <v>2074</v>
      </c>
      <c r="O11" s="2321">
        <f>SUM(AC11:AC11)</f>
        <v>0</v>
      </c>
      <c r="P11" s="2246">
        <v>0</v>
      </c>
      <c r="Q11" s="2246">
        <v>0</v>
      </c>
      <c r="R11" s="2246">
        <v>0</v>
      </c>
      <c r="S11" s="2245">
        <f>SUM(O11:Q11)</f>
        <v>0</v>
      </c>
      <c r="T11" s="2233" t="s">
        <v>2075</v>
      </c>
      <c r="U11" s="2190"/>
      <c r="V11" s="2261"/>
      <c r="W11" s="124"/>
      <c r="X11" s="125"/>
      <c r="Y11" s="126"/>
      <c r="Z11" s="127"/>
      <c r="AA11" s="128"/>
      <c r="AB11" s="128"/>
      <c r="AC11" s="129"/>
      <c r="AD11" s="126"/>
      <c r="AE11" s="130"/>
      <c r="AF11" s="130"/>
      <c r="AG11" s="2224"/>
    </row>
    <row r="12" spans="1:33" ht="115.5" customHeight="1" x14ac:dyDescent="0.25">
      <c r="A12" s="3462"/>
      <c r="B12" s="2319" t="s">
        <v>1765</v>
      </c>
      <c r="C12" s="2221" t="s">
        <v>1766</v>
      </c>
      <c r="D12" s="2222" t="s">
        <v>1890</v>
      </c>
      <c r="E12" s="2223" t="s">
        <v>47</v>
      </c>
      <c r="F12" s="2215" t="s">
        <v>670</v>
      </c>
      <c r="G12" s="2215" t="s">
        <v>86</v>
      </c>
      <c r="H12" s="2215" t="s">
        <v>1891</v>
      </c>
      <c r="I12" s="2219">
        <v>1</v>
      </c>
      <c r="J12" s="2219">
        <v>1</v>
      </c>
      <c r="K12" s="2217">
        <v>1</v>
      </c>
      <c r="L12" s="2217">
        <v>1</v>
      </c>
      <c r="M12" s="2215" t="s">
        <v>1892</v>
      </c>
      <c r="N12" s="2320" t="s">
        <v>1893</v>
      </c>
      <c r="O12" s="2321">
        <f>SUM(AC12:AC12)</f>
        <v>0</v>
      </c>
      <c r="P12" s="2246">
        <v>0</v>
      </c>
      <c r="Q12" s="2246">
        <v>0</v>
      </c>
      <c r="R12" s="2246">
        <v>0</v>
      </c>
      <c r="S12" s="2245">
        <f>SUM(O12:Q12)</f>
        <v>0</v>
      </c>
      <c r="T12" s="2233" t="s">
        <v>1886</v>
      </c>
      <c r="U12" s="123"/>
      <c r="V12" s="2196"/>
      <c r="W12" s="2322"/>
      <c r="X12" s="125"/>
      <c r="Y12" s="126"/>
      <c r="Z12" s="127"/>
      <c r="AA12" s="128"/>
      <c r="AB12" s="128"/>
      <c r="AC12" s="129"/>
      <c r="AD12" s="126"/>
      <c r="AE12" s="130"/>
      <c r="AF12" s="130"/>
      <c r="AG12" s="2224"/>
    </row>
    <row r="13" spans="1:33" ht="33.950000000000003" customHeight="1" x14ac:dyDescent="0.25">
      <c r="A13" s="3462"/>
      <c r="B13" s="3463" t="s">
        <v>44</v>
      </c>
      <c r="C13" s="2595" t="s">
        <v>45</v>
      </c>
      <c r="D13" s="2635" t="s">
        <v>1887</v>
      </c>
      <c r="E13" s="2672" t="s">
        <v>47</v>
      </c>
      <c r="F13" s="2577" t="s">
        <v>353</v>
      </c>
      <c r="G13" s="2577" t="s">
        <v>88</v>
      </c>
      <c r="H13" s="2577" t="s">
        <v>1894</v>
      </c>
      <c r="I13" s="2623">
        <v>1</v>
      </c>
      <c r="J13" s="2623">
        <v>1</v>
      </c>
      <c r="K13" s="2626">
        <v>1</v>
      </c>
      <c r="L13" s="2626">
        <v>1</v>
      </c>
      <c r="M13" s="2577" t="s">
        <v>1895</v>
      </c>
      <c r="N13" s="3474" t="s">
        <v>1497</v>
      </c>
      <c r="O13" s="3472">
        <f>+AC13</f>
        <v>134.13120000000001</v>
      </c>
      <c r="P13" s="3465">
        <v>0</v>
      </c>
      <c r="Q13" s="3465">
        <v>0</v>
      </c>
      <c r="R13" s="3465">
        <v>0</v>
      </c>
      <c r="S13" s="3467">
        <f>SUM(O13:Q17)</f>
        <v>134.13120000000001</v>
      </c>
      <c r="T13" s="3075" t="s">
        <v>1886</v>
      </c>
      <c r="U13" s="59" t="s">
        <v>65</v>
      </c>
      <c r="V13" s="101"/>
      <c r="W13" s="2324" t="s">
        <v>66</v>
      </c>
      <c r="X13" s="61"/>
      <c r="Y13" s="64"/>
      <c r="Z13" s="62"/>
      <c r="AA13" s="44"/>
      <c r="AB13" s="44"/>
      <c r="AC13" s="63">
        <f>SUM(AB14:AB17)</f>
        <v>134.13120000000001</v>
      </c>
      <c r="AD13" s="64"/>
      <c r="AE13" s="134"/>
      <c r="AF13" s="134"/>
      <c r="AG13" s="2444"/>
    </row>
    <row r="14" spans="1:33" ht="18" customHeight="1" x14ac:dyDescent="0.25">
      <c r="A14" s="3462"/>
      <c r="B14" s="3464"/>
      <c r="C14" s="2596"/>
      <c r="D14" s="2636"/>
      <c r="E14" s="2673"/>
      <c r="F14" s="2578"/>
      <c r="G14" s="2578"/>
      <c r="H14" s="2578"/>
      <c r="I14" s="2624"/>
      <c r="J14" s="2624"/>
      <c r="K14" s="2627"/>
      <c r="L14" s="2627"/>
      <c r="M14" s="2578"/>
      <c r="N14" s="3146"/>
      <c r="O14" s="3473"/>
      <c r="P14" s="3466"/>
      <c r="Q14" s="3466"/>
      <c r="R14" s="3466"/>
      <c r="S14" s="3468"/>
      <c r="T14" s="3146"/>
      <c r="U14" s="26"/>
      <c r="V14" s="131" t="s">
        <v>47</v>
      </c>
      <c r="W14" s="65" t="s">
        <v>1896</v>
      </c>
      <c r="X14" s="61">
        <v>3</v>
      </c>
      <c r="Y14" s="64" t="s">
        <v>264</v>
      </c>
      <c r="Z14" s="62">
        <v>9.98</v>
      </c>
      <c r="AA14" s="23">
        <f t="shared" ref="AA14:AA17" si="0">+X14*Z14</f>
        <v>29.94</v>
      </c>
      <c r="AB14" s="23">
        <f t="shared" ref="AB14:AB17" si="1">+AA14*0.12+AA14</f>
        <v>33.532800000000002</v>
      </c>
      <c r="AC14" s="63"/>
      <c r="AD14" s="64"/>
      <c r="AE14" s="134" t="s">
        <v>52</v>
      </c>
      <c r="AF14" s="134"/>
      <c r="AG14" s="2445"/>
    </row>
    <row r="15" spans="1:33" ht="18" customHeight="1" x14ac:dyDescent="0.25">
      <c r="A15" s="3462"/>
      <c r="B15" s="3464"/>
      <c r="C15" s="2596"/>
      <c r="D15" s="2636"/>
      <c r="E15" s="2673"/>
      <c r="F15" s="2578"/>
      <c r="G15" s="2578"/>
      <c r="H15" s="2578"/>
      <c r="I15" s="2624"/>
      <c r="J15" s="2624"/>
      <c r="K15" s="2627"/>
      <c r="L15" s="2627"/>
      <c r="M15" s="2578"/>
      <c r="N15" s="3146"/>
      <c r="O15" s="3473"/>
      <c r="P15" s="3466"/>
      <c r="Q15" s="3466"/>
      <c r="R15" s="3466"/>
      <c r="S15" s="3468"/>
      <c r="T15" s="3146"/>
      <c r="U15" s="26"/>
      <c r="V15" s="131" t="s">
        <v>47</v>
      </c>
      <c r="W15" s="65" t="s">
        <v>1897</v>
      </c>
      <c r="X15" s="61">
        <v>3</v>
      </c>
      <c r="Y15" s="64" t="s">
        <v>264</v>
      </c>
      <c r="Z15" s="62">
        <v>9.98</v>
      </c>
      <c r="AA15" s="23">
        <f t="shared" si="0"/>
        <v>29.94</v>
      </c>
      <c r="AB15" s="23">
        <f t="shared" si="1"/>
        <v>33.532800000000002</v>
      </c>
      <c r="AC15" s="63"/>
      <c r="AD15" s="64"/>
      <c r="AE15" s="134" t="s">
        <v>52</v>
      </c>
      <c r="AF15" s="134"/>
      <c r="AG15" s="2445"/>
    </row>
    <row r="16" spans="1:33" ht="18" customHeight="1" x14ac:dyDescent="0.25">
      <c r="A16" s="3462"/>
      <c r="B16" s="3464"/>
      <c r="C16" s="2596"/>
      <c r="D16" s="2636"/>
      <c r="E16" s="2673"/>
      <c r="F16" s="2578"/>
      <c r="G16" s="2578"/>
      <c r="H16" s="2578"/>
      <c r="I16" s="2624"/>
      <c r="J16" s="2624"/>
      <c r="K16" s="2627"/>
      <c r="L16" s="2627"/>
      <c r="M16" s="2578"/>
      <c r="N16" s="3146"/>
      <c r="O16" s="3473"/>
      <c r="P16" s="3466"/>
      <c r="Q16" s="3466"/>
      <c r="R16" s="3466"/>
      <c r="S16" s="3468"/>
      <c r="T16" s="3146"/>
      <c r="U16" s="26"/>
      <c r="V16" s="131" t="s">
        <v>47</v>
      </c>
      <c r="W16" s="65" t="s">
        <v>1898</v>
      </c>
      <c r="X16" s="61">
        <v>3</v>
      </c>
      <c r="Y16" s="64" t="s">
        <v>264</v>
      </c>
      <c r="Z16" s="62">
        <v>9.98</v>
      </c>
      <c r="AA16" s="23">
        <f t="shared" si="0"/>
        <v>29.94</v>
      </c>
      <c r="AB16" s="23">
        <f t="shared" si="1"/>
        <v>33.532800000000002</v>
      </c>
      <c r="AC16" s="63"/>
      <c r="AD16" s="64"/>
      <c r="AE16" s="134" t="s">
        <v>52</v>
      </c>
      <c r="AF16" s="134"/>
      <c r="AG16" s="2445"/>
    </row>
    <row r="17" spans="1:33" ht="18" customHeight="1" x14ac:dyDescent="0.25">
      <c r="A17" s="3462"/>
      <c r="B17" s="3464"/>
      <c r="C17" s="2596"/>
      <c r="D17" s="2636"/>
      <c r="E17" s="2673"/>
      <c r="F17" s="2578"/>
      <c r="G17" s="2578"/>
      <c r="H17" s="2578"/>
      <c r="I17" s="2624"/>
      <c r="J17" s="2624"/>
      <c r="K17" s="2627"/>
      <c r="L17" s="2627"/>
      <c r="M17" s="2578"/>
      <c r="N17" s="3146"/>
      <c r="O17" s="3473"/>
      <c r="P17" s="3466"/>
      <c r="Q17" s="3466"/>
      <c r="R17" s="3466"/>
      <c r="S17" s="3468"/>
      <c r="T17" s="3146"/>
      <c r="U17" s="26"/>
      <c r="V17" s="131" t="s">
        <v>47</v>
      </c>
      <c r="W17" s="65" t="s">
        <v>1899</v>
      </c>
      <c r="X17" s="61">
        <v>3</v>
      </c>
      <c r="Y17" s="64" t="s">
        <v>264</v>
      </c>
      <c r="Z17" s="62">
        <v>9.98</v>
      </c>
      <c r="AA17" s="23">
        <f t="shared" si="0"/>
        <v>29.94</v>
      </c>
      <c r="AB17" s="23">
        <f t="shared" si="1"/>
        <v>33.532800000000002</v>
      </c>
      <c r="AC17" s="63"/>
      <c r="AD17" s="64"/>
      <c r="AE17" s="134" t="s">
        <v>52</v>
      </c>
      <c r="AF17" s="134"/>
      <c r="AG17" s="2445"/>
    </row>
    <row r="18" spans="1:33" ht="78.75" customHeight="1" x14ac:dyDescent="0.25">
      <c r="A18" s="2561" t="s">
        <v>43</v>
      </c>
      <c r="B18" s="113" t="s">
        <v>44</v>
      </c>
      <c r="C18" s="2221" t="s">
        <v>45</v>
      </c>
      <c r="D18" s="2222" t="s">
        <v>1887</v>
      </c>
      <c r="E18" s="2223" t="s">
        <v>47</v>
      </c>
      <c r="F18" s="2215" t="s">
        <v>671</v>
      </c>
      <c r="G18" s="2215" t="s">
        <v>91</v>
      </c>
      <c r="H18" s="2215" t="s">
        <v>1900</v>
      </c>
      <c r="I18" s="2219">
        <v>12</v>
      </c>
      <c r="J18" s="2219">
        <v>12</v>
      </c>
      <c r="K18" s="2217">
        <v>6</v>
      </c>
      <c r="L18" s="2217">
        <v>6</v>
      </c>
      <c r="M18" s="2220" t="s">
        <v>2076</v>
      </c>
      <c r="N18" s="2320" t="s">
        <v>2072</v>
      </c>
      <c r="O18" s="2321">
        <f>SUM(AC18:AC18)</f>
        <v>0</v>
      </c>
      <c r="P18" s="2246">
        <v>0</v>
      </c>
      <c r="Q18" s="2246">
        <v>0</v>
      </c>
      <c r="R18" s="2246">
        <v>0</v>
      </c>
      <c r="S18" s="2245">
        <f>SUM(O18:Q18)</f>
        <v>0</v>
      </c>
      <c r="T18" s="2233" t="s">
        <v>1886</v>
      </c>
      <c r="U18" s="123"/>
      <c r="V18" s="362"/>
      <c r="W18" s="2322"/>
      <c r="X18" s="125"/>
      <c r="Y18" s="126"/>
      <c r="Z18" s="127"/>
      <c r="AA18" s="128"/>
      <c r="AB18" s="128"/>
      <c r="AC18" s="129"/>
      <c r="AD18" s="126"/>
      <c r="AE18" s="130"/>
      <c r="AF18" s="130"/>
      <c r="AG18" s="2224"/>
    </row>
    <row r="19" spans="1:33" ht="18" customHeight="1" x14ac:dyDescent="0.25">
      <c r="A19" s="2561"/>
      <c r="B19" s="3463" t="s">
        <v>44</v>
      </c>
      <c r="C19" s="2595" t="s">
        <v>45</v>
      </c>
      <c r="D19" s="2635" t="s">
        <v>1887</v>
      </c>
      <c r="E19" s="2672" t="s">
        <v>47</v>
      </c>
      <c r="F19" s="2577" t="s">
        <v>1901</v>
      </c>
      <c r="G19" s="2577" t="s">
        <v>96</v>
      </c>
      <c r="H19" s="2577" t="s">
        <v>1902</v>
      </c>
      <c r="I19" s="2623">
        <v>1</v>
      </c>
      <c r="J19" s="2623">
        <v>2</v>
      </c>
      <c r="K19" s="2626">
        <v>4</v>
      </c>
      <c r="L19" s="2626">
        <v>4</v>
      </c>
      <c r="M19" s="2577" t="s">
        <v>1903</v>
      </c>
      <c r="N19" s="3075" t="s">
        <v>366</v>
      </c>
      <c r="O19" s="3472">
        <f>+AC19+AC20+AC21+AC22+AC23+AC24+AC26</f>
        <v>86586.1728</v>
      </c>
      <c r="P19" s="3465">
        <f>+AC29</f>
        <v>1500.0047999999999</v>
      </c>
      <c r="Q19" s="3465">
        <f>+AC25+AC27+AC30</f>
        <v>20569.268</v>
      </c>
      <c r="R19" s="3465">
        <v>0</v>
      </c>
      <c r="S19" s="3467">
        <f>SUM(O19:Q31)</f>
        <v>108655.44559999999</v>
      </c>
      <c r="T19" s="3075" t="s">
        <v>2075</v>
      </c>
      <c r="U19" s="1870" t="s">
        <v>50</v>
      </c>
      <c r="V19" s="131" t="s">
        <v>47</v>
      </c>
      <c r="W19" s="2323" t="s">
        <v>51</v>
      </c>
      <c r="X19" s="27">
        <v>1</v>
      </c>
      <c r="Y19" s="28" t="s">
        <v>264</v>
      </c>
      <c r="Z19" s="15">
        <v>3750</v>
      </c>
      <c r="AA19" s="16">
        <f>+X19*Z19</f>
        <v>3750</v>
      </c>
      <c r="AB19" s="16">
        <f t="shared" ref="AB19:AB27" si="2">+AA19*0.12+AA19</f>
        <v>4200</v>
      </c>
      <c r="AC19" s="133">
        <f>AB19</f>
        <v>4200</v>
      </c>
      <c r="AD19" s="28"/>
      <c r="AE19" s="134" t="s">
        <v>52</v>
      </c>
      <c r="AF19" s="134"/>
      <c r="AG19" s="2444"/>
    </row>
    <row r="20" spans="1:33" ht="18" customHeight="1" x14ac:dyDescent="0.25">
      <c r="A20" s="2561"/>
      <c r="B20" s="3464"/>
      <c r="C20" s="2596"/>
      <c r="D20" s="2636"/>
      <c r="E20" s="2673"/>
      <c r="F20" s="2578"/>
      <c r="G20" s="2578"/>
      <c r="H20" s="2578"/>
      <c r="I20" s="2624"/>
      <c r="J20" s="2624"/>
      <c r="K20" s="2627"/>
      <c r="L20" s="2627"/>
      <c r="M20" s="2578"/>
      <c r="N20" s="3146"/>
      <c r="O20" s="3473"/>
      <c r="P20" s="3466"/>
      <c r="Q20" s="3466"/>
      <c r="R20" s="3466"/>
      <c r="S20" s="3468"/>
      <c r="T20" s="3146"/>
      <c r="U20" s="1870" t="s">
        <v>53</v>
      </c>
      <c r="V20" s="131" t="s">
        <v>47</v>
      </c>
      <c r="W20" s="2323" t="s">
        <v>54</v>
      </c>
      <c r="X20" s="27">
        <v>1</v>
      </c>
      <c r="Y20" s="28" t="s">
        <v>264</v>
      </c>
      <c r="Z20" s="2401">
        <f>35800-6000</f>
        <v>29800</v>
      </c>
      <c r="AA20" s="16">
        <f t="shared" ref="AA20:AA27" si="3">+X20*Z20</f>
        <v>29800</v>
      </c>
      <c r="AB20" s="16">
        <f>+AA20</f>
        <v>29800</v>
      </c>
      <c r="AC20" s="133">
        <f t="shared" ref="AC20:AC27" si="4">AB20</f>
        <v>29800</v>
      </c>
      <c r="AD20" s="28"/>
      <c r="AE20" s="134" t="s">
        <v>52</v>
      </c>
      <c r="AF20" s="134"/>
      <c r="AG20" s="2445"/>
    </row>
    <row r="21" spans="1:33" ht="18" customHeight="1" x14ac:dyDescent="0.25">
      <c r="A21" s="2561"/>
      <c r="B21" s="3464"/>
      <c r="C21" s="2596"/>
      <c r="D21" s="2636"/>
      <c r="E21" s="2673"/>
      <c r="F21" s="2578"/>
      <c r="G21" s="2578"/>
      <c r="H21" s="2578"/>
      <c r="I21" s="2624"/>
      <c r="J21" s="2624"/>
      <c r="K21" s="2627"/>
      <c r="L21" s="2627"/>
      <c r="M21" s="2578"/>
      <c r="N21" s="3146"/>
      <c r="O21" s="3473"/>
      <c r="P21" s="3466"/>
      <c r="Q21" s="3466"/>
      <c r="R21" s="3466"/>
      <c r="S21" s="3468"/>
      <c r="T21" s="3146"/>
      <c r="U21" s="1870" t="s">
        <v>55</v>
      </c>
      <c r="V21" s="131" t="s">
        <v>47</v>
      </c>
      <c r="W21" s="2323" t="s">
        <v>56</v>
      </c>
      <c r="X21" s="27">
        <v>1</v>
      </c>
      <c r="Y21" s="28" t="s">
        <v>264</v>
      </c>
      <c r="Z21" s="15">
        <v>285.70999999999998</v>
      </c>
      <c r="AA21" s="16">
        <f t="shared" si="3"/>
        <v>285.70999999999998</v>
      </c>
      <c r="AB21" s="16">
        <f t="shared" si="2"/>
        <v>319.99519999999995</v>
      </c>
      <c r="AC21" s="133">
        <f t="shared" si="4"/>
        <v>319.99519999999995</v>
      </c>
      <c r="AD21" s="28"/>
      <c r="AE21" s="134" t="s">
        <v>52</v>
      </c>
      <c r="AF21" s="134"/>
      <c r="AG21" s="2445"/>
    </row>
    <row r="22" spans="1:33" ht="18" customHeight="1" x14ac:dyDescent="0.25">
      <c r="A22" s="2561"/>
      <c r="B22" s="3464"/>
      <c r="C22" s="2596"/>
      <c r="D22" s="2636"/>
      <c r="E22" s="2673"/>
      <c r="F22" s="2578"/>
      <c r="G22" s="2578"/>
      <c r="H22" s="2578"/>
      <c r="I22" s="2624"/>
      <c r="J22" s="2624"/>
      <c r="K22" s="2627"/>
      <c r="L22" s="2627"/>
      <c r="M22" s="2578"/>
      <c r="N22" s="3146"/>
      <c r="O22" s="3473"/>
      <c r="P22" s="3466"/>
      <c r="Q22" s="3466"/>
      <c r="R22" s="3466"/>
      <c r="S22" s="3468"/>
      <c r="T22" s="3146"/>
      <c r="U22" s="1870" t="s">
        <v>59</v>
      </c>
      <c r="V22" s="131" t="s">
        <v>47</v>
      </c>
      <c r="W22" s="2323" t="s">
        <v>60</v>
      </c>
      <c r="X22" s="27">
        <v>1</v>
      </c>
      <c r="Y22" s="28" t="s">
        <v>264</v>
      </c>
      <c r="Z22" s="15">
        <v>1065.3599999999999</v>
      </c>
      <c r="AA22" s="16">
        <f t="shared" si="3"/>
        <v>1065.3599999999999</v>
      </c>
      <c r="AB22" s="16">
        <f t="shared" si="2"/>
        <v>1193.2031999999999</v>
      </c>
      <c r="AC22" s="133">
        <f t="shared" si="4"/>
        <v>1193.2031999999999</v>
      </c>
      <c r="AD22" s="28"/>
      <c r="AE22" s="134" t="s">
        <v>52</v>
      </c>
      <c r="AF22" s="134"/>
      <c r="AG22" s="2445"/>
    </row>
    <row r="23" spans="1:33" ht="18" customHeight="1" x14ac:dyDescent="0.25">
      <c r="A23" s="2561"/>
      <c r="B23" s="3470"/>
      <c r="C23" s="2596"/>
      <c r="D23" s="2636"/>
      <c r="E23" s="2673"/>
      <c r="F23" s="2578"/>
      <c r="G23" s="2578"/>
      <c r="H23" s="2578"/>
      <c r="I23" s="2624"/>
      <c r="J23" s="2624"/>
      <c r="K23" s="2627"/>
      <c r="L23" s="2627"/>
      <c r="M23" s="2578"/>
      <c r="N23" s="3146"/>
      <c r="O23" s="3473"/>
      <c r="P23" s="3466"/>
      <c r="Q23" s="3466"/>
      <c r="R23" s="3466"/>
      <c r="S23" s="3468"/>
      <c r="T23" s="3146"/>
      <c r="U23" s="1870" t="s">
        <v>61</v>
      </c>
      <c r="V23" s="131" t="s">
        <v>47</v>
      </c>
      <c r="W23" s="66" t="s">
        <v>62</v>
      </c>
      <c r="X23" s="34">
        <v>1</v>
      </c>
      <c r="Y23" s="35" t="s">
        <v>264</v>
      </c>
      <c r="Z23" s="22">
        <v>550.89</v>
      </c>
      <c r="AA23" s="23">
        <f t="shared" si="3"/>
        <v>550.89</v>
      </c>
      <c r="AB23" s="23">
        <f t="shared" si="2"/>
        <v>616.99680000000001</v>
      </c>
      <c r="AC23" s="133">
        <f t="shared" si="4"/>
        <v>616.99680000000001</v>
      </c>
      <c r="AD23" s="35"/>
      <c r="AE23" s="38" t="s">
        <v>52</v>
      </c>
      <c r="AF23" s="38"/>
      <c r="AG23" s="2445"/>
    </row>
    <row r="24" spans="1:33" ht="18" customHeight="1" x14ac:dyDescent="0.25">
      <c r="A24" s="2561"/>
      <c r="B24" s="3470"/>
      <c r="C24" s="2596"/>
      <c r="D24" s="2636"/>
      <c r="E24" s="2673"/>
      <c r="F24" s="2578"/>
      <c r="G24" s="2578"/>
      <c r="H24" s="2578"/>
      <c r="I24" s="2624"/>
      <c r="J24" s="2624"/>
      <c r="K24" s="2627"/>
      <c r="L24" s="2627"/>
      <c r="M24" s="2578"/>
      <c r="N24" s="3146"/>
      <c r="O24" s="3473"/>
      <c r="P24" s="3466"/>
      <c r="Q24" s="3466"/>
      <c r="R24" s="3466"/>
      <c r="S24" s="3468"/>
      <c r="T24" s="3146"/>
      <c r="U24" s="59" t="s">
        <v>740</v>
      </c>
      <c r="V24" s="131" t="s">
        <v>47</v>
      </c>
      <c r="W24" s="2324" t="s">
        <v>71</v>
      </c>
      <c r="X24" s="61">
        <v>1</v>
      </c>
      <c r="Y24" s="64" t="s">
        <v>264</v>
      </c>
      <c r="Z24" s="62">
        <f>33407.13+6285.71</f>
        <v>39692.839999999997</v>
      </c>
      <c r="AA24" s="23">
        <f t="shared" si="3"/>
        <v>39692.839999999997</v>
      </c>
      <c r="AB24" s="23">
        <f t="shared" si="2"/>
        <v>44455.980799999998</v>
      </c>
      <c r="AC24" s="133">
        <f t="shared" si="4"/>
        <v>44455.980799999998</v>
      </c>
      <c r="AD24" s="64"/>
      <c r="AE24" s="47" t="s">
        <v>52</v>
      </c>
      <c r="AF24" s="47"/>
      <c r="AG24" s="2445"/>
    </row>
    <row r="25" spans="1:33" ht="18" customHeight="1" x14ac:dyDescent="0.25">
      <c r="A25" s="2561"/>
      <c r="B25" s="3470"/>
      <c r="C25" s="2596"/>
      <c r="D25" s="2636"/>
      <c r="E25" s="2673"/>
      <c r="F25" s="2578"/>
      <c r="G25" s="2578"/>
      <c r="H25" s="2578"/>
      <c r="I25" s="2624"/>
      <c r="J25" s="2624"/>
      <c r="K25" s="2627"/>
      <c r="L25" s="2627"/>
      <c r="M25" s="2578"/>
      <c r="N25" s="3146"/>
      <c r="O25" s="3473"/>
      <c r="P25" s="3466"/>
      <c r="Q25" s="3466"/>
      <c r="R25" s="3466"/>
      <c r="S25" s="3468"/>
      <c r="T25" s="3146"/>
      <c r="U25" s="3628" t="s">
        <v>72</v>
      </c>
      <c r="V25" s="3636" t="s">
        <v>47</v>
      </c>
      <c r="W25" s="3629" t="s">
        <v>71</v>
      </c>
      <c r="X25" s="3630"/>
      <c r="Y25" s="3631"/>
      <c r="Z25" s="3632"/>
      <c r="AA25" s="3633"/>
      <c r="AB25" s="3633">
        <v>13700</v>
      </c>
      <c r="AC25" s="3634">
        <f>+AB25</f>
        <v>13700</v>
      </c>
      <c r="AD25" s="3631"/>
      <c r="AE25" s="3631"/>
      <c r="AF25" s="3635" t="s">
        <v>52</v>
      </c>
      <c r="AG25" s="2445"/>
    </row>
    <row r="26" spans="1:33" ht="33.950000000000003" customHeight="1" x14ac:dyDescent="0.25">
      <c r="A26" s="2561"/>
      <c r="B26" s="3470"/>
      <c r="C26" s="2596"/>
      <c r="D26" s="2636"/>
      <c r="E26" s="2673"/>
      <c r="F26" s="2578"/>
      <c r="G26" s="2578"/>
      <c r="H26" s="2578"/>
      <c r="I26" s="2624"/>
      <c r="J26" s="2624"/>
      <c r="K26" s="2627"/>
      <c r="L26" s="2627"/>
      <c r="M26" s="2578"/>
      <c r="N26" s="3146"/>
      <c r="O26" s="3473"/>
      <c r="P26" s="3466"/>
      <c r="Q26" s="3466"/>
      <c r="R26" s="3466"/>
      <c r="S26" s="3468"/>
      <c r="T26" s="3146"/>
      <c r="U26" s="59" t="s">
        <v>801</v>
      </c>
      <c r="V26" s="131" t="s">
        <v>47</v>
      </c>
      <c r="W26" s="2324" t="s">
        <v>74</v>
      </c>
      <c r="X26" s="61">
        <v>1</v>
      </c>
      <c r="Y26" s="64" t="s">
        <v>264</v>
      </c>
      <c r="Z26" s="62">
        <v>5357.14</v>
      </c>
      <c r="AA26" s="23">
        <f t="shared" si="3"/>
        <v>5357.14</v>
      </c>
      <c r="AB26" s="23">
        <f t="shared" si="2"/>
        <v>5999.9968000000008</v>
      </c>
      <c r="AC26" s="133">
        <f t="shared" si="4"/>
        <v>5999.9968000000008</v>
      </c>
      <c r="AD26" s="64"/>
      <c r="AE26" s="47" t="s">
        <v>52</v>
      </c>
      <c r="AF26" s="47"/>
      <c r="AG26" s="2445"/>
    </row>
    <row r="27" spans="1:33" ht="33.950000000000003" customHeight="1" x14ac:dyDescent="0.25">
      <c r="A27" s="2561"/>
      <c r="B27" s="3470"/>
      <c r="C27" s="2596"/>
      <c r="D27" s="2636"/>
      <c r="E27" s="2673"/>
      <c r="F27" s="2578"/>
      <c r="G27" s="2578"/>
      <c r="H27" s="2578"/>
      <c r="I27" s="2624"/>
      <c r="J27" s="2624"/>
      <c r="K27" s="2627"/>
      <c r="L27" s="2627"/>
      <c r="M27" s="2578"/>
      <c r="N27" s="3146"/>
      <c r="O27" s="3473"/>
      <c r="P27" s="3466"/>
      <c r="Q27" s="3466"/>
      <c r="R27" s="3466"/>
      <c r="S27" s="3468"/>
      <c r="T27" s="3146"/>
      <c r="U27" s="59" t="s">
        <v>73</v>
      </c>
      <c r="V27" s="131" t="s">
        <v>47</v>
      </c>
      <c r="W27" s="2324" t="s">
        <v>74</v>
      </c>
      <c r="X27" s="61">
        <v>1</v>
      </c>
      <c r="Y27" s="64" t="s">
        <v>264</v>
      </c>
      <c r="Z27" s="62">
        <v>3817.5</v>
      </c>
      <c r="AA27" s="23">
        <f t="shared" si="3"/>
        <v>3817.5</v>
      </c>
      <c r="AB27" s="23">
        <f t="shared" si="2"/>
        <v>4275.6000000000004</v>
      </c>
      <c r="AC27" s="133">
        <f t="shared" si="4"/>
        <v>4275.6000000000004</v>
      </c>
      <c r="AD27" s="64"/>
      <c r="AE27" s="47" t="s">
        <v>52</v>
      </c>
      <c r="AF27" s="47"/>
      <c r="AG27" s="2445"/>
    </row>
    <row r="28" spans="1:33" ht="18" customHeight="1" x14ac:dyDescent="0.25">
      <c r="A28" s="2561"/>
      <c r="B28" s="3470"/>
      <c r="C28" s="2596"/>
      <c r="D28" s="2636"/>
      <c r="E28" s="2673"/>
      <c r="F28" s="2578"/>
      <c r="G28" s="2578"/>
      <c r="H28" s="2578"/>
      <c r="I28" s="2624"/>
      <c r="J28" s="2624"/>
      <c r="K28" s="2627"/>
      <c r="L28" s="2627"/>
      <c r="M28" s="2578"/>
      <c r="N28" s="3146"/>
      <c r="O28" s="3473"/>
      <c r="P28" s="3466"/>
      <c r="Q28" s="3466"/>
      <c r="R28" s="3466"/>
      <c r="S28" s="3468"/>
      <c r="T28" s="3146"/>
      <c r="U28" s="59"/>
      <c r="V28" s="131"/>
      <c r="W28" s="2324" t="s">
        <v>63</v>
      </c>
      <c r="X28" s="61"/>
      <c r="Y28" s="64"/>
      <c r="Z28" s="62"/>
      <c r="AA28" s="44"/>
      <c r="AB28" s="44"/>
      <c r="AC28" s="2326"/>
      <c r="AD28" s="64"/>
      <c r="AE28" s="47"/>
      <c r="AF28" s="47"/>
      <c r="AG28" s="2445"/>
    </row>
    <row r="29" spans="1:33" ht="38.25" x14ac:dyDescent="0.25">
      <c r="A29" s="2561"/>
      <c r="B29" s="3470"/>
      <c r="C29" s="2596"/>
      <c r="D29" s="2636"/>
      <c r="E29" s="2673"/>
      <c r="F29" s="2578"/>
      <c r="G29" s="2578"/>
      <c r="H29" s="2578"/>
      <c r="I29" s="2624"/>
      <c r="J29" s="2624"/>
      <c r="K29" s="2627"/>
      <c r="L29" s="2627"/>
      <c r="M29" s="2578"/>
      <c r="N29" s="3146"/>
      <c r="O29" s="3473"/>
      <c r="P29" s="3466"/>
      <c r="Q29" s="3466"/>
      <c r="R29" s="3466"/>
      <c r="S29" s="3468"/>
      <c r="T29" s="3146"/>
      <c r="U29" s="2327" t="s">
        <v>1170</v>
      </c>
      <c r="V29" s="131"/>
      <c r="W29" s="2328" t="s">
        <v>325</v>
      </c>
      <c r="X29" s="61">
        <v>1</v>
      </c>
      <c r="Y29" s="64" t="s">
        <v>264</v>
      </c>
      <c r="Z29" s="62">
        <v>1339.29</v>
      </c>
      <c r="AA29" s="44">
        <v>1339.29</v>
      </c>
      <c r="AB29" s="23">
        <f>+AA29*0.12+AA29</f>
        <v>1500.0047999999999</v>
      </c>
      <c r="AC29" s="133">
        <f>SUM(AB29:AB29)</f>
        <v>1500.0047999999999</v>
      </c>
      <c r="AD29" s="64"/>
      <c r="AE29" s="47" t="s">
        <v>52</v>
      </c>
      <c r="AF29" s="47"/>
      <c r="AG29" s="2445"/>
    </row>
    <row r="30" spans="1:33" ht="18" customHeight="1" x14ac:dyDescent="0.25">
      <c r="A30" s="2561"/>
      <c r="B30" s="3470"/>
      <c r="C30" s="2596"/>
      <c r="D30" s="2636"/>
      <c r="E30" s="2673"/>
      <c r="F30" s="2578"/>
      <c r="G30" s="2578"/>
      <c r="H30" s="2578"/>
      <c r="I30" s="2624"/>
      <c r="J30" s="2624"/>
      <c r="K30" s="2627"/>
      <c r="L30" s="2627"/>
      <c r="M30" s="2578"/>
      <c r="N30" s="3146"/>
      <c r="O30" s="3473"/>
      <c r="P30" s="3466"/>
      <c r="Q30" s="3466"/>
      <c r="R30" s="3466"/>
      <c r="S30" s="3468"/>
      <c r="T30" s="3146"/>
      <c r="U30" s="1870" t="s">
        <v>789</v>
      </c>
      <c r="V30" s="101"/>
      <c r="W30" s="2324" t="s">
        <v>356</v>
      </c>
      <c r="X30" s="61"/>
      <c r="Y30" s="64"/>
      <c r="Z30" s="62"/>
      <c r="AA30" s="44"/>
      <c r="AB30" s="44"/>
      <c r="AC30" s="133">
        <f>SUM(AB31)</f>
        <v>2593.6680000000001</v>
      </c>
      <c r="AD30" s="64"/>
      <c r="AE30" s="47"/>
      <c r="AF30" s="47"/>
      <c r="AG30" s="2445"/>
    </row>
    <row r="31" spans="1:33" ht="18" customHeight="1" x14ac:dyDescent="0.25">
      <c r="A31" s="2561"/>
      <c r="B31" s="3471"/>
      <c r="C31" s="2596"/>
      <c r="D31" s="2636"/>
      <c r="E31" s="2673"/>
      <c r="F31" s="2578"/>
      <c r="G31" s="2578"/>
      <c r="H31" s="2578"/>
      <c r="I31" s="2624"/>
      <c r="J31" s="2624"/>
      <c r="K31" s="2627"/>
      <c r="L31" s="2627"/>
      <c r="M31" s="2578"/>
      <c r="N31" s="3146"/>
      <c r="O31" s="3473"/>
      <c r="P31" s="3466"/>
      <c r="Q31" s="3466"/>
      <c r="R31" s="3466"/>
      <c r="S31" s="3468"/>
      <c r="T31" s="3146"/>
      <c r="U31" s="59"/>
      <c r="V31" s="2329" t="s">
        <v>47</v>
      </c>
      <c r="W31" s="65" t="s">
        <v>1904</v>
      </c>
      <c r="X31" s="61">
        <v>21</v>
      </c>
      <c r="Y31" s="64" t="s">
        <v>264</v>
      </c>
      <c r="Z31" s="62">
        <v>110.27500000000001</v>
      </c>
      <c r="AA31" s="44">
        <f t="shared" ref="AA31" si="5">+X31*Z31</f>
        <v>2315.7750000000001</v>
      </c>
      <c r="AB31" s="44">
        <f t="shared" ref="AB31" si="6">+AA31*0.12+AA31</f>
        <v>2593.6680000000001</v>
      </c>
      <c r="AC31" s="2330"/>
      <c r="AD31" s="64"/>
      <c r="AE31" s="47" t="s">
        <v>52</v>
      </c>
      <c r="AF31" s="47"/>
      <c r="AG31" s="2445"/>
    </row>
    <row r="32" spans="1:33" s="19" customFormat="1" ht="79.5" customHeight="1" thickBot="1" x14ac:dyDescent="0.3">
      <c r="A32" s="2561"/>
      <c r="B32" s="2331" t="s">
        <v>44</v>
      </c>
      <c r="C32" s="2198" t="s">
        <v>45</v>
      </c>
      <c r="D32" s="2109" t="s">
        <v>1887</v>
      </c>
      <c r="E32" s="2255" t="s">
        <v>47</v>
      </c>
      <c r="F32" s="2111" t="s">
        <v>1905</v>
      </c>
      <c r="G32" s="2111" t="s">
        <v>136</v>
      </c>
      <c r="H32" s="2111" t="s">
        <v>1906</v>
      </c>
      <c r="I32" s="2200">
        <v>1</v>
      </c>
      <c r="J32" s="2200">
        <v>1</v>
      </c>
      <c r="K32" s="2201">
        <v>1</v>
      </c>
      <c r="L32" s="2201">
        <v>1</v>
      </c>
      <c r="M32" s="2111" t="s">
        <v>1907</v>
      </c>
      <c r="N32" s="2114" t="s">
        <v>193</v>
      </c>
      <c r="O32" s="2332">
        <f>SUM(AC32:AC32)</f>
        <v>0</v>
      </c>
      <c r="P32" s="2333">
        <v>0</v>
      </c>
      <c r="Q32" s="2333">
        <v>0</v>
      </c>
      <c r="R32" s="2333">
        <v>0</v>
      </c>
      <c r="S32" s="2334">
        <f>SUM(O32:Q32)</f>
        <v>0</v>
      </c>
      <c r="T32" s="2114" t="s">
        <v>1886</v>
      </c>
      <c r="U32" s="2202"/>
      <c r="V32" s="2264"/>
      <c r="W32" s="2335"/>
      <c r="X32" s="2259"/>
      <c r="Y32" s="2260"/>
      <c r="Z32" s="2336"/>
      <c r="AA32" s="2336"/>
      <c r="AB32" s="2336"/>
      <c r="AC32" s="2337"/>
      <c r="AD32" s="2260"/>
      <c r="AE32" s="2125"/>
      <c r="AF32" s="2125"/>
      <c r="AG32" s="2126"/>
    </row>
    <row r="33" spans="1:33" s="84" customFormat="1" ht="22.5" customHeight="1" thickBot="1" x14ac:dyDescent="0.3">
      <c r="A33" s="2562"/>
      <c r="B33" s="2429" t="s">
        <v>137</v>
      </c>
      <c r="C33" s="2429"/>
      <c r="D33" s="2429"/>
      <c r="E33" s="2429"/>
      <c r="F33" s="2429"/>
      <c r="G33" s="2429"/>
      <c r="H33" s="2429"/>
      <c r="I33" s="2429"/>
      <c r="J33" s="2429"/>
      <c r="K33" s="2429"/>
      <c r="L33" s="2429"/>
      <c r="M33" s="2429"/>
      <c r="N33" s="79" t="s">
        <v>138</v>
      </c>
      <c r="O33" s="81">
        <f>SUM(O10:O32)</f>
        <v>86720.304000000004</v>
      </c>
      <c r="P33" s="81">
        <f>SUM(P10:P32)</f>
        <v>1500.0047999999999</v>
      </c>
      <c r="Q33" s="81">
        <f>SUM(Q10:Q32)</f>
        <v>20569.268</v>
      </c>
      <c r="R33" s="81">
        <f>SUM(R10:R32)</f>
        <v>0</v>
      </c>
      <c r="S33" s="81">
        <f>SUM(S10:S32)</f>
        <v>108789.5768</v>
      </c>
      <c r="T33" s="82"/>
      <c r="U33" s="3159" t="s">
        <v>139</v>
      </c>
      <c r="V33" s="2429"/>
      <c r="W33" s="2429"/>
      <c r="X33" s="2429"/>
      <c r="Y33" s="2429"/>
      <c r="Z33" s="2429"/>
      <c r="AA33" s="2429"/>
      <c r="AB33" s="79" t="s">
        <v>138</v>
      </c>
      <c r="AC33" s="83">
        <f>SUM(AC10:AC32)</f>
        <v>108789.57680000001</v>
      </c>
      <c r="AD33" s="2541"/>
      <c r="AE33" s="2542"/>
      <c r="AF33" s="2542"/>
      <c r="AG33" s="2543"/>
    </row>
    <row r="34" spans="1:33" s="19" customFormat="1" ht="33.950000000000003" customHeight="1" x14ac:dyDescent="0.25">
      <c r="A34" s="3461" t="s">
        <v>140</v>
      </c>
      <c r="B34" s="3475" t="s">
        <v>1765</v>
      </c>
      <c r="C34" s="3476" t="s">
        <v>1766</v>
      </c>
      <c r="D34" s="3477" t="s">
        <v>1908</v>
      </c>
      <c r="E34" s="3478" t="s">
        <v>47</v>
      </c>
      <c r="F34" s="2493" t="s">
        <v>1909</v>
      </c>
      <c r="G34" s="2493" t="s">
        <v>1910</v>
      </c>
      <c r="H34" s="2493" t="s">
        <v>1911</v>
      </c>
      <c r="I34" s="2557">
        <v>6</v>
      </c>
      <c r="J34" s="2557">
        <v>6</v>
      </c>
      <c r="K34" s="2516">
        <v>1</v>
      </c>
      <c r="L34" s="2516">
        <v>1</v>
      </c>
      <c r="M34" s="2493" t="s">
        <v>1912</v>
      </c>
      <c r="N34" s="2525" t="s">
        <v>1913</v>
      </c>
      <c r="O34" s="3480">
        <f>+AC34</f>
        <v>89.4208</v>
      </c>
      <c r="P34" s="2522">
        <v>0</v>
      </c>
      <c r="Q34" s="2522">
        <v>0</v>
      </c>
      <c r="R34" s="3482">
        <v>0</v>
      </c>
      <c r="S34" s="2526">
        <f>SUM(O34:Q38)</f>
        <v>89.4208</v>
      </c>
      <c r="T34" s="2525" t="s">
        <v>1914</v>
      </c>
      <c r="U34" s="96" t="s">
        <v>65</v>
      </c>
      <c r="V34" s="94"/>
      <c r="W34" s="2338" t="s">
        <v>66</v>
      </c>
      <c r="X34" s="42"/>
      <c r="Y34" s="43"/>
      <c r="Z34" s="44"/>
      <c r="AA34" s="44"/>
      <c r="AB34" s="44"/>
      <c r="AC34" s="45">
        <f>SUM(AB35:AB38)</f>
        <v>89.4208</v>
      </c>
      <c r="AD34" s="43"/>
      <c r="AE34" s="36"/>
      <c r="AF34" s="92"/>
      <c r="AG34" s="3479"/>
    </row>
    <row r="35" spans="1:33" s="19" customFormat="1" ht="18" customHeight="1" x14ac:dyDescent="0.25">
      <c r="A35" s="3462"/>
      <c r="B35" s="3470"/>
      <c r="C35" s="2596"/>
      <c r="D35" s="2578"/>
      <c r="E35" s="2599"/>
      <c r="F35" s="2442"/>
      <c r="G35" s="2442"/>
      <c r="H35" s="2442"/>
      <c r="I35" s="2558"/>
      <c r="J35" s="2558"/>
      <c r="K35" s="2517"/>
      <c r="L35" s="2517"/>
      <c r="M35" s="2442"/>
      <c r="N35" s="2451"/>
      <c r="O35" s="3481"/>
      <c r="P35" s="2523"/>
      <c r="Q35" s="2523"/>
      <c r="R35" s="3483"/>
      <c r="S35" s="2527"/>
      <c r="T35" s="2451"/>
      <c r="U35" s="41"/>
      <c r="V35" s="131" t="s">
        <v>47</v>
      </c>
      <c r="W35" s="97" t="s">
        <v>1915</v>
      </c>
      <c r="X35" s="42">
        <v>2</v>
      </c>
      <c r="Y35" s="43" t="s">
        <v>264</v>
      </c>
      <c r="Z35" s="44">
        <v>9.98</v>
      </c>
      <c r="AA35" s="23">
        <f t="shared" ref="AA35:AA38" si="7">+X35*Z35</f>
        <v>19.96</v>
      </c>
      <c r="AB35" s="23">
        <f t="shared" ref="AB35:AB38" si="8">+AA35*0.12+AA35</f>
        <v>22.3552</v>
      </c>
      <c r="AC35" s="45"/>
      <c r="AD35" s="43"/>
      <c r="AE35" s="36" t="s">
        <v>52</v>
      </c>
      <c r="AF35" s="37"/>
      <c r="AG35" s="2445"/>
    </row>
    <row r="36" spans="1:33" s="19" customFormat="1" ht="18" customHeight="1" x14ac:dyDescent="0.25">
      <c r="A36" s="3462"/>
      <c r="B36" s="3470"/>
      <c r="C36" s="2596"/>
      <c r="D36" s="2578"/>
      <c r="E36" s="2599"/>
      <c r="F36" s="2442"/>
      <c r="G36" s="2442"/>
      <c r="H36" s="2442"/>
      <c r="I36" s="2558"/>
      <c r="J36" s="2558"/>
      <c r="K36" s="2517"/>
      <c r="L36" s="2517"/>
      <c r="M36" s="2442"/>
      <c r="N36" s="2451"/>
      <c r="O36" s="3481"/>
      <c r="P36" s="2523"/>
      <c r="Q36" s="2523"/>
      <c r="R36" s="3483"/>
      <c r="S36" s="2527"/>
      <c r="T36" s="2451"/>
      <c r="U36" s="41"/>
      <c r="V36" s="131" t="s">
        <v>47</v>
      </c>
      <c r="W36" s="97" t="s">
        <v>1916</v>
      </c>
      <c r="X36" s="42">
        <v>2</v>
      </c>
      <c r="Y36" s="43" t="s">
        <v>264</v>
      </c>
      <c r="Z36" s="44">
        <v>9.98</v>
      </c>
      <c r="AA36" s="23">
        <f t="shared" si="7"/>
        <v>19.96</v>
      </c>
      <c r="AB36" s="23">
        <f t="shared" si="8"/>
        <v>22.3552</v>
      </c>
      <c r="AC36" s="45"/>
      <c r="AD36" s="43"/>
      <c r="AE36" s="36" t="s">
        <v>52</v>
      </c>
      <c r="AF36" s="37"/>
      <c r="AG36" s="2445"/>
    </row>
    <row r="37" spans="1:33" s="19" customFormat="1" ht="18" customHeight="1" x14ac:dyDescent="0.25">
      <c r="A37" s="3462"/>
      <c r="B37" s="3470"/>
      <c r="C37" s="2596"/>
      <c r="D37" s="2578"/>
      <c r="E37" s="2599"/>
      <c r="F37" s="2442"/>
      <c r="G37" s="2442"/>
      <c r="H37" s="2442"/>
      <c r="I37" s="2558"/>
      <c r="J37" s="2558"/>
      <c r="K37" s="2517"/>
      <c r="L37" s="2517"/>
      <c r="M37" s="2442"/>
      <c r="N37" s="2451"/>
      <c r="O37" s="3481"/>
      <c r="P37" s="2523"/>
      <c r="Q37" s="2523"/>
      <c r="R37" s="3483"/>
      <c r="S37" s="2527"/>
      <c r="T37" s="2451"/>
      <c r="U37" s="41"/>
      <c r="V37" s="131" t="s">
        <v>47</v>
      </c>
      <c r="W37" s="97" t="s">
        <v>1917</v>
      </c>
      <c r="X37" s="42">
        <v>2</v>
      </c>
      <c r="Y37" s="43" t="s">
        <v>264</v>
      </c>
      <c r="Z37" s="44">
        <v>9.98</v>
      </c>
      <c r="AA37" s="23">
        <f t="shared" si="7"/>
        <v>19.96</v>
      </c>
      <c r="AB37" s="23">
        <f t="shared" si="8"/>
        <v>22.3552</v>
      </c>
      <c r="AC37" s="45"/>
      <c r="AD37" s="43"/>
      <c r="AE37" s="36" t="s">
        <v>52</v>
      </c>
      <c r="AF37" s="37"/>
      <c r="AG37" s="2445"/>
    </row>
    <row r="38" spans="1:33" s="19" customFormat="1" ht="18" customHeight="1" x14ac:dyDescent="0.25">
      <c r="A38" s="3515"/>
      <c r="B38" s="3470"/>
      <c r="C38" s="2596"/>
      <c r="D38" s="2578"/>
      <c r="E38" s="2599"/>
      <c r="F38" s="2442"/>
      <c r="G38" s="2442"/>
      <c r="H38" s="2427"/>
      <c r="I38" s="2558"/>
      <c r="J38" s="2558"/>
      <c r="K38" s="2517"/>
      <c r="L38" s="2517"/>
      <c r="M38" s="2442"/>
      <c r="N38" s="2451"/>
      <c r="O38" s="3481"/>
      <c r="P38" s="2523"/>
      <c r="Q38" s="2523"/>
      <c r="R38" s="3483"/>
      <c r="S38" s="2527"/>
      <c r="T38" s="2451"/>
      <c r="U38" s="291"/>
      <c r="V38" s="2329" t="s">
        <v>47</v>
      </c>
      <c r="W38" s="292" t="s">
        <v>1918</v>
      </c>
      <c r="X38" s="163">
        <v>2</v>
      </c>
      <c r="Y38" s="164" t="s">
        <v>264</v>
      </c>
      <c r="Z38" s="109">
        <v>9.98</v>
      </c>
      <c r="AA38" s="109">
        <f t="shared" si="7"/>
        <v>19.96</v>
      </c>
      <c r="AB38" s="109">
        <f t="shared" si="8"/>
        <v>22.3552</v>
      </c>
      <c r="AC38" s="165"/>
      <c r="AD38" s="164"/>
      <c r="AE38" s="164" t="s">
        <v>52</v>
      </c>
      <c r="AF38" s="434"/>
      <c r="AG38" s="2446"/>
    </row>
    <row r="39" spans="1:33" s="19" customFormat="1" ht="115.5" customHeight="1" x14ac:dyDescent="0.25">
      <c r="A39" s="2761" t="s">
        <v>140</v>
      </c>
      <c r="B39" s="2238" t="s">
        <v>1765</v>
      </c>
      <c r="C39" s="2339" t="s">
        <v>1766</v>
      </c>
      <c r="D39" s="2215" t="s">
        <v>1890</v>
      </c>
      <c r="E39" s="2228" t="s">
        <v>47</v>
      </c>
      <c r="F39" s="2215" t="s">
        <v>144</v>
      </c>
      <c r="G39" s="2215" t="s">
        <v>145</v>
      </c>
      <c r="H39" s="2211" t="s">
        <v>1919</v>
      </c>
      <c r="I39" s="2226">
        <v>1</v>
      </c>
      <c r="J39" s="2226">
        <v>1</v>
      </c>
      <c r="K39" s="2226">
        <v>1</v>
      </c>
      <c r="L39" s="2226">
        <v>1</v>
      </c>
      <c r="M39" s="2215" t="s">
        <v>1920</v>
      </c>
      <c r="N39" s="2231" t="s">
        <v>1532</v>
      </c>
      <c r="O39" s="2340">
        <v>0</v>
      </c>
      <c r="P39" s="2341">
        <v>0</v>
      </c>
      <c r="Q39" s="2341">
        <v>0</v>
      </c>
      <c r="R39" s="2341">
        <v>0</v>
      </c>
      <c r="S39" s="2342">
        <f>SUM(O39:Q39)</f>
        <v>0</v>
      </c>
      <c r="T39" s="2215" t="s">
        <v>1921</v>
      </c>
      <c r="U39" s="2190"/>
      <c r="V39" s="2261"/>
      <c r="W39" s="124"/>
      <c r="X39" s="125"/>
      <c r="Y39" s="126"/>
      <c r="Z39" s="127"/>
      <c r="AA39" s="128"/>
      <c r="AB39" s="128"/>
      <c r="AC39" s="133"/>
      <c r="AD39" s="28"/>
      <c r="AE39" s="134"/>
      <c r="AF39" s="134"/>
      <c r="AG39" s="2225"/>
    </row>
    <row r="40" spans="1:33" ht="114" customHeight="1" x14ac:dyDescent="0.25">
      <c r="A40" s="2561"/>
      <c r="B40" s="2383" t="s">
        <v>1765</v>
      </c>
      <c r="C40" s="114" t="s">
        <v>1766</v>
      </c>
      <c r="D40" s="115" t="s">
        <v>1890</v>
      </c>
      <c r="E40" s="116" t="s">
        <v>47</v>
      </c>
      <c r="F40" s="2234" t="s">
        <v>149</v>
      </c>
      <c r="G40" s="2234" t="s">
        <v>150</v>
      </c>
      <c r="H40" s="2234" t="s">
        <v>1922</v>
      </c>
      <c r="I40" s="2236">
        <v>1</v>
      </c>
      <c r="J40" s="2236">
        <v>1</v>
      </c>
      <c r="K40" s="2237">
        <v>1</v>
      </c>
      <c r="L40" s="2237">
        <v>1</v>
      </c>
      <c r="M40" s="2234" t="s">
        <v>1923</v>
      </c>
      <c r="N40" s="2235" t="s">
        <v>476</v>
      </c>
      <c r="O40" s="2384">
        <v>0</v>
      </c>
      <c r="P40" s="121">
        <v>0</v>
      </c>
      <c r="Q40" s="121">
        <f>+AC40</f>
        <v>0</v>
      </c>
      <c r="R40" s="121">
        <v>0</v>
      </c>
      <c r="S40" s="122">
        <f>SUM(O40:Q40)</f>
        <v>0</v>
      </c>
      <c r="T40" s="2235" t="s">
        <v>1914</v>
      </c>
      <c r="U40" s="2190"/>
      <c r="V40" s="2261"/>
      <c r="W40" s="124"/>
      <c r="X40" s="125"/>
      <c r="Y40" s="126"/>
      <c r="Z40" s="127"/>
      <c r="AA40" s="128"/>
      <c r="AB40" s="128"/>
      <c r="AC40" s="129"/>
      <c r="AD40" s="126"/>
      <c r="AE40" s="130"/>
      <c r="AF40" s="130"/>
      <c r="AG40" s="135"/>
    </row>
    <row r="41" spans="1:33" s="19" customFormat="1" ht="116.25" customHeight="1" x14ac:dyDescent="0.25">
      <c r="A41" s="2561"/>
      <c r="B41" s="2239" t="s">
        <v>1765</v>
      </c>
      <c r="C41" s="2343" t="s">
        <v>1766</v>
      </c>
      <c r="D41" s="2216" t="s">
        <v>1890</v>
      </c>
      <c r="E41" s="2229" t="s">
        <v>47</v>
      </c>
      <c r="F41" s="2216" t="s">
        <v>154</v>
      </c>
      <c r="G41" s="2216" t="s">
        <v>1924</v>
      </c>
      <c r="H41" s="2216" t="s">
        <v>1925</v>
      </c>
      <c r="I41" s="2218">
        <v>2</v>
      </c>
      <c r="J41" s="2218">
        <v>2</v>
      </c>
      <c r="K41" s="2227">
        <v>6</v>
      </c>
      <c r="L41" s="2227">
        <v>6</v>
      </c>
      <c r="M41" s="2216" t="s">
        <v>1926</v>
      </c>
      <c r="N41" s="2232" t="s">
        <v>1927</v>
      </c>
      <c r="O41" s="2344">
        <v>0</v>
      </c>
      <c r="P41" s="2345">
        <v>0</v>
      </c>
      <c r="Q41" s="2345">
        <v>0</v>
      </c>
      <c r="R41" s="2345">
        <v>0</v>
      </c>
      <c r="S41" s="2346">
        <f>SUM(O41:Q41)</f>
        <v>0</v>
      </c>
      <c r="T41" s="2216" t="s">
        <v>1914</v>
      </c>
      <c r="U41" s="1940"/>
      <c r="V41" s="2347"/>
      <c r="W41" s="2348"/>
      <c r="X41" s="2349"/>
      <c r="Y41" s="2350"/>
      <c r="Z41" s="2351"/>
      <c r="AA41" s="2352"/>
      <c r="AB41" s="2352"/>
      <c r="AC41" s="2353"/>
      <c r="AD41" s="2350"/>
      <c r="AE41" s="2354"/>
      <c r="AF41" s="2354"/>
      <c r="AG41" s="2225"/>
    </row>
    <row r="42" spans="1:33" ht="27.75" customHeight="1" x14ac:dyDescent="0.25">
      <c r="A42" s="2561"/>
      <c r="B42" s="3463" t="s">
        <v>1765</v>
      </c>
      <c r="C42" s="2595" t="s">
        <v>1766</v>
      </c>
      <c r="D42" s="2635" t="s">
        <v>1890</v>
      </c>
      <c r="E42" s="2672" t="s">
        <v>47</v>
      </c>
      <c r="F42" s="2577" t="s">
        <v>157</v>
      </c>
      <c r="G42" s="2577" t="s">
        <v>158</v>
      </c>
      <c r="H42" s="2577" t="s">
        <v>1928</v>
      </c>
      <c r="I42" s="2623">
        <v>1</v>
      </c>
      <c r="J42" s="2623">
        <v>1</v>
      </c>
      <c r="K42" s="2626">
        <v>1</v>
      </c>
      <c r="L42" s="2626">
        <v>1</v>
      </c>
      <c r="M42" s="2577" t="s">
        <v>1929</v>
      </c>
      <c r="N42" s="3075" t="s">
        <v>161</v>
      </c>
      <c r="O42" s="3472">
        <f>SUM(AC42:AC46)</f>
        <v>44.7104</v>
      </c>
      <c r="P42" s="3465">
        <v>0</v>
      </c>
      <c r="Q42" s="3465">
        <v>0</v>
      </c>
      <c r="R42" s="3465">
        <v>0</v>
      </c>
      <c r="S42" s="3467">
        <f>SUM(O42:Q46)</f>
        <v>44.7104</v>
      </c>
      <c r="T42" s="3075" t="s">
        <v>1914</v>
      </c>
      <c r="U42" s="1872" t="s">
        <v>65</v>
      </c>
      <c r="V42" s="102"/>
      <c r="W42" s="2355" t="s">
        <v>66</v>
      </c>
      <c r="X42" s="50"/>
      <c r="Y42" s="51"/>
      <c r="Z42" s="52"/>
      <c r="AA42" s="53"/>
      <c r="AB42" s="53"/>
      <c r="AC42" s="54">
        <f>SUM(AB43:AB46)</f>
        <v>44.7104</v>
      </c>
      <c r="AD42" s="51"/>
      <c r="AE42" s="55"/>
      <c r="AF42" s="55"/>
      <c r="AG42" s="2444"/>
    </row>
    <row r="43" spans="1:33" ht="22.5" customHeight="1" x14ac:dyDescent="0.25">
      <c r="A43" s="2561"/>
      <c r="B43" s="3464"/>
      <c r="C43" s="2596"/>
      <c r="D43" s="2636"/>
      <c r="E43" s="2673"/>
      <c r="F43" s="2578"/>
      <c r="G43" s="2578"/>
      <c r="H43" s="2578"/>
      <c r="I43" s="2624"/>
      <c r="J43" s="2624"/>
      <c r="K43" s="2627"/>
      <c r="L43" s="2627"/>
      <c r="M43" s="2578"/>
      <c r="N43" s="3146"/>
      <c r="O43" s="3473"/>
      <c r="P43" s="3466"/>
      <c r="Q43" s="3466"/>
      <c r="R43" s="3466"/>
      <c r="S43" s="3468"/>
      <c r="T43" s="3146"/>
      <c r="U43" s="1870"/>
      <c r="V43" s="101" t="s">
        <v>47</v>
      </c>
      <c r="W43" s="2325" t="s">
        <v>1930</v>
      </c>
      <c r="X43" s="27">
        <v>1</v>
      </c>
      <c r="Y43" s="28" t="s">
        <v>264</v>
      </c>
      <c r="Z43" s="15">
        <v>9.98</v>
      </c>
      <c r="AA43" s="23">
        <f t="shared" ref="AA43:AA48" si="9">+X43*Z43</f>
        <v>9.98</v>
      </c>
      <c r="AB43" s="23">
        <f t="shared" ref="AB43:AB46" si="10">+AA43*0.12+AA43</f>
        <v>11.1776</v>
      </c>
      <c r="AC43" s="133"/>
      <c r="AD43" s="28"/>
      <c r="AE43" s="134" t="s">
        <v>52</v>
      </c>
      <c r="AF43" s="134"/>
      <c r="AG43" s="2445"/>
    </row>
    <row r="44" spans="1:33" ht="22.5" customHeight="1" x14ac:dyDescent="0.25">
      <c r="A44" s="2561"/>
      <c r="B44" s="3470"/>
      <c r="C44" s="2596"/>
      <c r="D44" s="2636"/>
      <c r="E44" s="2673"/>
      <c r="F44" s="2578"/>
      <c r="G44" s="2578"/>
      <c r="H44" s="2578"/>
      <c r="I44" s="2624"/>
      <c r="J44" s="2624"/>
      <c r="K44" s="2627"/>
      <c r="L44" s="2627"/>
      <c r="M44" s="2578"/>
      <c r="N44" s="3146"/>
      <c r="O44" s="3473"/>
      <c r="P44" s="3466"/>
      <c r="Q44" s="3466"/>
      <c r="R44" s="3466"/>
      <c r="S44" s="3468"/>
      <c r="T44" s="3146"/>
      <c r="U44" s="294"/>
      <c r="V44" s="131" t="s">
        <v>47</v>
      </c>
      <c r="W44" s="58" t="s">
        <v>1931</v>
      </c>
      <c r="X44" s="34">
        <v>1</v>
      </c>
      <c r="Y44" s="35" t="s">
        <v>264</v>
      </c>
      <c r="Z44" s="22">
        <v>9.98</v>
      </c>
      <c r="AA44" s="23">
        <f t="shared" si="9"/>
        <v>9.98</v>
      </c>
      <c r="AB44" s="23">
        <f t="shared" si="10"/>
        <v>11.1776</v>
      </c>
      <c r="AC44" s="29"/>
      <c r="AD44" s="35"/>
      <c r="AE44" s="38" t="s">
        <v>52</v>
      </c>
      <c r="AF44" s="38"/>
      <c r="AG44" s="2445"/>
    </row>
    <row r="45" spans="1:33" ht="22.5" customHeight="1" x14ac:dyDescent="0.25">
      <c r="A45" s="2561"/>
      <c r="B45" s="3470"/>
      <c r="C45" s="2596"/>
      <c r="D45" s="2636"/>
      <c r="E45" s="2673"/>
      <c r="F45" s="2578"/>
      <c r="G45" s="2578"/>
      <c r="H45" s="2578"/>
      <c r="I45" s="2624"/>
      <c r="J45" s="2624"/>
      <c r="K45" s="2627"/>
      <c r="L45" s="2627"/>
      <c r="M45" s="2578"/>
      <c r="N45" s="3146"/>
      <c r="O45" s="3473"/>
      <c r="P45" s="3466"/>
      <c r="Q45" s="3466"/>
      <c r="R45" s="3466"/>
      <c r="S45" s="3468"/>
      <c r="T45" s="3146"/>
      <c r="U45" s="32"/>
      <c r="V45" s="131" t="s">
        <v>47</v>
      </c>
      <c r="W45" s="58" t="s">
        <v>1932</v>
      </c>
      <c r="X45" s="34">
        <v>1</v>
      </c>
      <c r="Y45" s="35" t="s">
        <v>264</v>
      </c>
      <c r="Z45" s="22">
        <v>9.98</v>
      </c>
      <c r="AA45" s="23">
        <f t="shared" si="9"/>
        <v>9.98</v>
      </c>
      <c r="AB45" s="23">
        <f t="shared" si="10"/>
        <v>11.1776</v>
      </c>
      <c r="AC45" s="29"/>
      <c r="AD45" s="35"/>
      <c r="AE45" s="38" t="s">
        <v>52</v>
      </c>
      <c r="AF45" s="38"/>
      <c r="AG45" s="2445"/>
    </row>
    <row r="46" spans="1:33" ht="22.5" customHeight="1" x14ac:dyDescent="0.25">
      <c r="A46" s="2561"/>
      <c r="B46" s="3470"/>
      <c r="C46" s="2596"/>
      <c r="D46" s="2636"/>
      <c r="E46" s="2673"/>
      <c r="F46" s="2578"/>
      <c r="G46" s="2578"/>
      <c r="H46" s="2578"/>
      <c r="I46" s="2624"/>
      <c r="J46" s="2624"/>
      <c r="K46" s="2627"/>
      <c r="L46" s="2627"/>
      <c r="M46" s="2578"/>
      <c r="N46" s="3146"/>
      <c r="O46" s="3473"/>
      <c r="P46" s="3466"/>
      <c r="Q46" s="3466"/>
      <c r="R46" s="3466"/>
      <c r="S46" s="3468"/>
      <c r="T46" s="3469"/>
      <c r="U46" s="293"/>
      <c r="V46" s="2329" t="s">
        <v>47</v>
      </c>
      <c r="W46" s="106" t="s">
        <v>1933</v>
      </c>
      <c r="X46" s="107">
        <v>1</v>
      </c>
      <c r="Y46" s="111" t="s">
        <v>264</v>
      </c>
      <c r="Z46" s="108">
        <v>9.98</v>
      </c>
      <c r="AA46" s="109">
        <f t="shared" si="9"/>
        <v>9.98</v>
      </c>
      <c r="AB46" s="109">
        <f t="shared" si="10"/>
        <v>11.1776</v>
      </c>
      <c r="AC46" s="110"/>
      <c r="AD46" s="111"/>
      <c r="AE46" s="112" t="s">
        <v>52</v>
      </c>
      <c r="AF46" s="112"/>
      <c r="AG46" s="2446"/>
    </row>
    <row r="47" spans="1:33" ht="44.1" customHeight="1" x14ac:dyDescent="0.25">
      <c r="A47" s="2561"/>
      <c r="B47" s="3463" t="s">
        <v>1765</v>
      </c>
      <c r="C47" s="2595" t="s">
        <v>1766</v>
      </c>
      <c r="D47" s="2635" t="s">
        <v>1934</v>
      </c>
      <c r="E47" s="2672" t="s">
        <v>47</v>
      </c>
      <c r="F47" s="2577" t="s">
        <v>164</v>
      </c>
      <c r="G47" s="2577" t="s">
        <v>165</v>
      </c>
      <c r="H47" s="2577" t="s">
        <v>1935</v>
      </c>
      <c r="I47" s="2623">
        <v>1</v>
      </c>
      <c r="J47" s="2623">
        <v>1</v>
      </c>
      <c r="K47" s="2626">
        <v>1</v>
      </c>
      <c r="L47" s="2626">
        <v>1</v>
      </c>
      <c r="M47" s="2577" t="s">
        <v>1936</v>
      </c>
      <c r="N47" s="3075" t="s">
        <v>392</v>
      </c>
      <c r="O47" s="3484">
        <v>0</v>
      </c>
      <c r="P47" s="2571">
        <f>+AC47</f>
        <v>9999.9984000000004</v>
      </c>
      <c r="Q47" s="2571">
        <v>0</v>
      </c>
      <c r="R47" s="2571">
        <v>0</v>
      </c>
      <c r="S47" s="2574">
        <f>SUM(O47:R48)</f>
        <v>9999.9984000000004</v>
      </c>
      <c r="T47" s="2578" t="s">
        <v>1914</v>
      </c>
      <c r="U47" s="2356" t="s">
        <v>1168</v>
      </c>
      <c r="V47" s="102"/>
      <c r="W47" s="2357" t="s">
        <v>280</v>
      </c>
      <c r="X47" s="50"/>
      <c r="Y47" s="51"/>
      <c r="Z47" s="52"/>
      <c r="AA47" s="16"/>
      <c r="AB47" s="16"/>
      <c r="AC47" s="133">
        <f>SUM(AB48:AB48)</f>
        <v>9999.9984000000004</v>
      </c>
      <c r="AD47" s="28"/>
      <c r="AE47" s="134"/>
      <c r="AF47" s="134"/>
      <c r="AG47" s="2445"/>
    </row>
    <row r="48" spans="1:33" ht="42" customHeight="1" x14ac:dyDescent="0.25">
      <c r="A48" s="2561"/>
      <c r="B48" s="3464"/>
      <c r="C48" s="2596"/>
      <c r="D48" s="2636"/>
      <c r="E48" s="2673"/>
      <c r="F48" s="2578"/>
      <c r="G48" s="2578"/>
      <c r="H48" s="2578"/>
      <c r="I48" s="2624"/>
      <c r="J48" s="2624"/>
      <c r="K48" s="2627"/>
      <c r="L48" s="2627"/>
      <c r="M48" s="2578"/>
      <c r="N48" s="3146"/>
      <c r="O48" s="3485"/>
      <c r="P48" s="2572"/>
      <c r="Q48" s="2572"/>
      <c r="R48" s="2572"/>
      <c r="S48" s="2575"/>
      <c r="T48" s="2578"/>
      <c r="U48" s="56"/>
      <c r="V48" s="101" t="s">
        <v>47</v>
      </c>
      <c r="W48" s="2407" t="s">
        <v>2094</v>
      </c>
      <c r="X48" s="61">
        <v>1</v>
      </c>
      <c r="Y48" s="64" t="s">
        <v>264</v>
      </c>
      <c r="Z48" s="62">
        <v>8928.57</v>
      </c>
      <c r="AA48" s="23">
        <f t="shared" si="9"/>
        <v>8928.57</v>
      </c>
      <c r="AB48" s="23">
        <f t="shared" ref="AB48" si="11">+AA48*0.12+AA48</f>
        <v>9999.9984000000004</v>
      </c>
      <c r="AC48" s="133"/>
      <c r="AD48" s="35"/>
      <c r="AE48" s="38"/>
      <c r="AF48" s="38" t="s">
        <v>52</v>
      </c>
      <c r="AG48" s="2445"/>
    </row>
    <row r="49" spans="1:33" ht="57.75" customHeight="1" x14ac:dyDescent="0.25">
      <c r="A49" s="3169"/>
      <c r="B49" s="2592" t="s">
        <v>1765</v>
      </c>
      <c r="C49" s="2595" t="s">
        <v>1766</v>
      </c>
      <c r="D49" s="2635" t="s">
        <v>1934</v>
      </c>
      <c r="E49" s="2672" t="s">
        <v>47</v>
      </c>
      <c r="F49" s="2577" t="s">
        <v>1937</v>
      </c>
      <c r="G49" s="3486" t="s">
        <v>1938</v>
      </c>
      <c r="H49" s="2215" t="s">
        <v>1939</v>
      </c>
      <c r="I49" s="2219">
        <v>1</v>
      </c>
      <c r="J49" s="2219">
        <v>1</v>
      </c>
      <c r="K49" s="2219">
        <v>1</v>
      </c>
      <c r="L49" s="2219">
        <v>1</v>
      </c>
      <c r="M49" s="2577" t="s">
        <v>1940</v>
      </c>
      <c r="N49" s="3058" t="s">
        <v>1941</v>
      </c>
      <c r="O49" s="3488">
        <f>+AC55</f>
        <v>100.5984</v>
      </c>
      <c r="P49" s="2571">
        <f>+AC77</f>
        <v>21703.998400000004</v>
      </c>
      <c r="Q49" s="2571">
        <f>+AC50+AC60+AC103</f>
        <v>7875.7216000000008</v>
      </c>
      <c r="R49" s="2571">
        <v>0</v>
      </c>
      <c r="S49" s="2574">
        <f>SUM(O49:R53)</f>
        <v>29680.318400000004</v>
      </c>
      <c r="T49" s="2577" t="s">
        <v>1942</v>
      </c>
      <c r="U49" s="2385"/>
      <c r="V49" s="2386"/>
      <c r="W49" s="2387"/>
      <c r="X49" s="2387"/>
      <c r="Y49" s="2387"/>
      <c r="Z49" s="2387"/>
      <c r="AA49" s="2387"/>
      <c r="AB49" s="2387"/>
      <c r="AC49" s="2388"/>
      <c r="AD49" s="2387"/>
      <c r="AE49" s="140"/>
      <c r="AF49" s="140"/>
      <c r="AG49" s="2444"/>
    </row>
    <row r="50" spans="1:33" ht="45.75" customHeight="1" x14ac:dyDescent="0.25">
      <c r="A50" s="2669" t="s">
        <v>140</v>
      </c>
      <c r="B50" s="2593"/>
      <c r="C50" s="2596"/>
      <c r="D50" s="2636"/>
      <c r="E50" s="2673"/>
      <c r="F50" s="2578"/>
      <c r="G50" s="3487"/>
      <c r="H50" s="2215" t="s">
        <v>1943</v>
      </c>
      <c r="I50" s="2219">
        <v>10</v>
      </c>
      <c r="J50" s="2219">
        <v>10</v>
      </c>
      <c r="K50" s="2219">
        <v>16</v>
      </c>
      <c r="L50" s="2219">
        <v>16</v>
      </c>
      <c r="M50" s="2578"/>
      <c r="N50" s="3059"/>
      <c r="O50" s="3489"/>
      <c r="P50" s="2572"/>
      <c r="Q50" s="2572"/>
      <c r="R50" s="2572"/>
      <c r="S50" s="2575"/>
      <c r="T50" s="2578"/>
      <c r="U50" s="93"/>
      <c r="V50" s="94"/>
      <c r="W50" s="66"/>
      <c r="X50" s="34"/>
      <c r="Y50" s="35"/>
      <c r="Z50" s="22"/>
      <c r="AA50" s="23"/>
      <c r="AB50" s="23"/>
      <c r="AC50" s="29"/>
      <c r="AD50" s="35"/>
      <c r="AE50" s="38"/>
      <c r="AF50" s="38"/>
      <c r="AG50" s="2445"/>
    </row>
    <row r="51" spans="1:33" ht="33.75" customHeight="1" x14ac:dyDescent="0.25">
      <c r="A51" s="2670"/>
      <c r="B51" s="2593"/>
      <c r="C51" s="2596"/>
      <c r="D51" s="2636"/>
      <c r="E51" s="2673"/>
      <c r="F51" s="2578"/>
      <c r="G51" s="3487"/>
      <c r="H51" s="2215" t="s">
        <v>1944</v>
      </c>
      <c r="I51" s="2219">
        <v>12</v>
      </c>
      <c r="J51" s="2219">
        <v>8</v>
      </c>
      <c r="K51" s="2219">
        <v>16</v>
      </c>
      <c r="L51" s="2219">
        <v>16</v>
      </c>
      <c r="M51" s="2578"/>
      <c r="N51" s="3059"/>
      <c r="O51" s="3489"/>
      <c r="P51" s="2572"/>
      <c r="Q51" s="2572"/>
      <c r="R51" s="2572"/>
      <c r="S51" s="2575"/>
      <c r="T51" s="2578"/>
      <c r="U51" s="32"/>
      <c r="V51" s="101"/>
      <c r="W51" s="58"/>
      <c r="X51" s="34"/>
      <c r="Y51" s="35"/>
      <c r="Z51" s="22"/>
      <c r="AA51" s="23"/>
      <c r="AB51" s="23"/>
      <c r="AC51" s="29"/>
      <c r="AD51" s="35"/>
      <c r="AE51" s="134"/>
      <c r="AF51" s="134"/>
      <c r="AG51" s="2445"/>
    </row>
    <row r="52" spans="1:33" ht="33.75" customHeight="1" x14ac:dyDescent="0.25">
      <c r="A52" s="2670"/>
      <c r="B52" s="2593"/>
      <c r="C52" s="2596"/>
      <c r="D52" s="2636"/>
      <c r="E52" s="2673"/>
      <c r="F52" s="2578"/>
      <c r="G52" s="3487"/>
      <c r="H52" s="2215" t="s">
        <v>1945</v>
      </c>
      <c r="I52" s="2219">
        <v>11</v>
      </c>
      <c r="J52" s="2219">
        <v>15</v>
      </c>
      <c r="K52" s="2219">
        <v>16</v>
      </c>
      <c r="L52" s="2219">
        <v>16</v>
      </c>
      <c r="M52" s="2578"/>
      <c r="N52" s="3059"/>
      <c r="O52" s="3489"/>
      <c r="P52" s="2572"/>
      <c r="Q52" s="2572"/>
      <c r="R52" s="2572"/>
      <c r="S52" s="2575"/>
      <c r="T52" s="2578"/>
      <c r="U52" s="32"/>
      <c r="V52" s="101"/>
      <c r="W52" s="58"/>
      <c r="X52" s="34"/>
      <c r="Y52" s="35"/>
      <c r="Z52" s="22"/>
      <c r="AA52" s="23"/>
      <c r="AB52" s="23"/>
      <c r="AC52" s="29"/>
      <c r="AD52" s="35"/>
      <c r="AE52" s="134"/>
      <c r="AF52" s="134"/>
      <c r="AG52" s="2445"/>
    </row>
    <row r="53" spans="1:33" ht="33.75" customHeight="1" x14ac:dyDescent="0.25">
      <c r="A53" s="2670"/>
      <c r="B53" s="2593"/>
      <c r="C53" s="2596"/>
      <c r="D53" s="2636"/>
      <c r="E53" s="2673"/>
      <c r="F53" s="2578"/>
      <c r="G53" s="3487"/>
      <c r="H53" s="2215" t="s">
        <v>1946</v>
      </c>
      <c r="I53" s="2219">
        <v>21</v>
      </c>
      <c r="J53" s="2219">
        <v>15</v>
      </c>
      <c r="K53" s="2219">
        <v>16</v>
      </c>
      <c r="L53" s="2219">
        <v>16</v>
      </c>
      <c r="M53" s="2578"/>
      <c r="N53" s="3059"/>
      <c r="O53" s="3489"/>
      <c r="P53" s="2572"/>
      <c r="Q53" s="2572"/>
      <c r="R53" s="2572"/>
      <c r="S53" s="2575"/>
      <c r="T53" s="2578"/>
      <c r="U53" s="32"/>
      <c r="V53" s="101"/>
      <c r="W53" s="58"/>
      <c r="X53" s="34"/>
      <c r="Y53" s="35"/>
      <c r="Z53" s="22"/>
      <c r="AA53" s="23"/>
      <c r="AB53" s="23"/>
      <c r="AC53" s="29"/>
      <c r="AD53" s="35"/>
      <c r="AE53" s="38"/>
      <c r="AF53" s="38"/>
      <c r="AG53" s="2445"/>
    </row>
    <row r="54" spans="1:33" ht="33.75" customHeight="1" x14ac:dyDescent="0.25">
      <c r="A54" s="2670"/>
      <c r="B54" s="2593"/>
      <c r="C54" s="2596"/>
      <c r="D54" s="2636"/>
      <c r="E54" s="2673"/>
      <c r="F54" s="2578"/>
      <c r="G54" s="3487"/>
      <c r="H54" s="2215" t="s">
        <v>1947</v>
      </c>
      <c r="I54" s="2219">
        <v>5</v>
      </c>
      <c r="J54" s="2219">
        <v>13</v>
      </c>
      <c r="K54" s="2219">
        <v>16</v>
      </c>
      <c r="L54" s="2219">
        <v>16</v>
      </c>
      <c r="M54" s="2578"/>
      <c r="N54" s="3059"/>
      <c r="O54" s="3489"/>
      <c r="P54" s="2572"/>
      <c r="Q54" s="2572"/>
      <c r="R54" s="2572"/>
      <c r="S54" s="2575"/>
      <c r="T54" s="2578"/>
      <c r="U54" s="26"/>
      <c r="V54" s="101"/>
      <c r="W54" s="65"/>
      <c r="X54" s="61"/>
      <c r="Y54" s="64"/>
      <c r="Z54" s="62"/>
      <c r="AA54" s="44"/>
      <c r="AB54" s="44"/>
      <c r="AC54" s="63"/>
      <c r="AD54" s="35"/>
      <c r="AE54" s="146"/>
      <c r="AF54" s="146"/>
      <c r="AG54" s="2445"/>
    </row>
    <row r="55" spans="1:33" ht="44.1" customHeight="1" x14ac:dyDescent="0.25">
      <c r="A55" s="2670"/>
      <c r="B55" s="2593"/>
      <c r="C55" s="2596"/>
      <c r="D55" s="2636"/>
      <c r="E55" s="2673"/>
      <c r="F55" s="2578"/>
      <c r="G55" s="3487"/>
      <c r="H55" s="2215" t="s">
        <v>1948</v>
      </c>
      <c r="I55" s="2219">
        <v>18</v>
      </c>
      <c r="J55" s="2219">
        <v>2</v>
      </c>
      <c r="K55" s="2219">
        <v>16</v>
      </c>
      <c r="L55" s="2219">
        <v>16</v>
      </c>
      <c r="M55" s="2578"/>
      <c r="N55" s="3059"/>
      <c r="O55" s="3489"/>
      <c r="P55" s="2572"/>
      <c r="Q55" s="2572"/>
      <c r="R55" s="2572"/>
      <c r="S55" s="2575"/>
      <c r="T55" s="2578"/>
      <c r="U55" s="56" t="s">
        <v>65</v>
      </c>
      <c r="V55" s="101"/>
      <c r="W55" s="2358" t="s">
        <v>66</v>
      </c>
      <c r="X55" s="34"/>
      <c r="Y55" s="35"/>
      <c r="Z55" s="22"/>
      <c r="AA55" s="23"/>
      <c r="AB55" s="23"/>
      <c r="AC55" s="29">
        <f>SUM(AB56:AB59)</f>
        <v>100.5984</v>
      </c>
      <c r="AD55" s="28"/>
      <c r="AE55" s="47"/>
      <c r="AF55" s="47"/>
      <c r="AG55" s="2445"/>
    </row>
    <row r="56" spans="1:33" ht="44.1" customHeight="1" x14ac:dyDescent="0.25">
      <c r="A56" s="2670"/>
      <c r="B56" s="2593"/>
      <c r="C56" s="2596"/>
      <c r="D56" s="2636"/>
      <c r="E56" s="2673"/>
      <c r="F56" s="2578"/>
      <c r="G56" s="3487"/>
      <c r="H56" s="2215" t="s">
        <v>1949</v>
      </c>
      <c r="I56" s="2219">
        <v>32</v>
      </c>
      <c r="J56" s="2219">
        <v>27</v>
      </c>
      <c r="K56" s="2219">
        <v>16</v>
      </c>
      <c r="L56" s="2219">
        <v>16</v>
      </c>
      <c r="M56" s="2578"/>
      <c r="N56" s="3059"/>
      <c r="O56" s="3489"/>
      <c r="P56" s="2572"/>
      <c r="Q56" s="2572"/>
      <c r="R56" s="2572"/>
      <c r="S56" s="2575"/>
      <c r="T56" s="2578"/>
      <c r="U56" s="1870"/>
      <c r="V56" s="101" t="s">
        <v>47</v>
      </c>
      <c r="W56" s="2325" t="s">
        <v>1930</v>
      </c>
      <c r="X56" s="27">
        <v>3</v>
      </c>
      <c r="Y56" s="28" t="s">
        <v>264</v>
      </c>
      <c r="Z56" s="15">
        <v>9.98</v>
      </c>
      <c r="AA56" s="23">
        <f t="shared" ref="AA56:AA59" si="12">+X56*Z56</f>
        <v>29.94</v>
      </c>
      <c r="AB56" s="23">
        <f t="shared" ref="AB56:AB59" si="13">+AA56*0.12+AA56</f>
        <v>33.532800000000002</v>
      </c>
      <c r="AC56" s="133"/>
      <c r="AD56" s="28"/>
      <c r="AE56" s="38" t="s">
        <v>52</v>
      </c>
      <c r="AF56" s="38"/>
      <c r="AG56" s="2445"/>
    </row>
    <row r="57" spans="1:33" ht="44.1" customHeight="1" x14ac:dyDescent="0.25">
      <c r="A57" s="2670"/>
      <c r="B57" s="2593"/>
      <c r="C57" s="2596"/>
      <c r="D57" s="2636"/>
      <c r="E57" s="2673"/>
      <c r="F57" s="2578"/>
      <c r="G57" s="3487"/>
      <c r="H57" s="2215" t="s">
        <v>1950</v>
      </c>
      <c r="I57" s="2219">
        <v>12</v>
      </c>
      <c r="J57" s="2219">
        <v>10</v>
      </c>
      <c r="K57" s="2219">
        <v>16</v>
      </c>
      <c r="L57" s="2219">
        <v>16</v>
      </c>
      <c r="M57" s="2578"/>
      <c r="N57" s="3059"/>
      <c r="O57" s="3489"/>
      <c r="P57" s="2572"/>
      <c r="Q57" s="2572"/>
      <c r="R57" s="2572"/>
      <c r="S57" s="2575"/>
      <c r="T57" s="2578"/>
      <c r="U57" s="294"/>
      <c r="V57" s="101" t="s">
        <v>47</v>
      </c>
      <c r="W57" s="2359" t="s">
        <v>1931</v>
      </c>
      <c r="X57" s="27">
        <v>2</v>
      </c>
      <c r="Y57" s="28" t="s">
        <v>264</v>
      </c>
      <c r="Z57" s="15">
        <v>9.98</v>
      </c>
      <c r="AA57" s="16">
        <f t="shared" si="12"/>
        <v>19.96</v>
      </c>
      <c r="AB57" s="16">
        <f t="shared" si="13"/>
        <v>22.3552</v>
      </c>
      <c r="AC57" s="133"/>
      <c r="AD57" s="35"/>
      <c r="AE57" s="38" t="s">
        <v>52</v>
      </c>
      <c r="AF57" s="38"/>
      <c r="AG57" s="2445"/>
    </row>
    <row r="58" spans="1:33" ht="44.1" customHeight="1" x14ac:dyDescent="0.25">
      <c r="A58" s="2670"/>
      <c r="B58" s="2593"/>
      <c r="C58" s="2596"/>
      <c r="D58" s="2636"/>
      <c r="E58" s="2673"/>
      <c r="F58" s="2578"/>
      <c r="G58" s="3487"/>
      <c r="H58" s="2215" t="s">
        <v>1951</v>
      </c>
      <c r="I58" s="2219">
        <v>14</v>
      </c>
      <c r="J58" s="2219">
        <v>27</v>
      </c>
      <c r="K58" s="2219">
        <v>16</v>
      </c>
      <c r="L58" s="2219">
        <v>16</v>
      </c>
      <c r="M58" s="2578"/>
      <c r="N58" s="3059"/>
      <c r="O58" s="3489"/>
      <c r="P58" s="2572"/>
      <c r="Q58" s="2572"/>
      <c r="R58" s="2572"/>
      <c r="S58" s="2575"/>
      <c r="T58" s="2578"/>
      <c r="U58" s="32"/>
      <c r="V58" s="101" t="s">
        <v>47</v>
      </c>
      <c r="W58" s="58" t="s">
        <v>1932</v>
      </c>
      <c r="X58" s="34">
        <v>2</v>
      </c>
      <c r="Y58" s="35" t="s">
        <v>264</v>
      </c>
      <c r="Z58" s="22">
        <v>9.98</v>
      </c>
      <c r="AA58" s="23">
        <f t="shared" si="12"/>
        <v>19.96</v>
      </c>
      <c r="AB58" s="23">
        <f t="shared" si="13"/>
        <v>22.3552</v>
      </c>
      <c r="AC58" s="29"/>
      <c r="AD58" s="35"/>
      <c r="AE58" s="38" t="s">
        <v>52</v>
      </c>
      <c r="AF58" s="38"/>
      <c r="AG58" s="2445"/>
    </row>
    <row r="59" spans="1:33" ht="36.75" customHeight="1" x14ac:dyDescent="0.25">
      <c r="A59" s="2670"/>
      <c r="B59" s="2593"/>
      <c r="C59" s="2596"/>
      <c r="D59" s="2636"/>
      <c r="E59" s="2673"/>
      <c r="F59" s="2578"/>
      <c r="G59" s="3487"/>
      <c r="H59" s="2234" t="s">
        <v>1952</v>
      </c>
      <c r="I59" s="2236">
        <v>23</v>
      </c>
      <c r="J59" s="2236">
        <v>23</v>
      </c>
      <c r="K59" s="2236">
        <v>16</v>
      </c>
      <c r="L59" s="2236">
        <v>16</v>
      </c>
      <c r="M59" s="2578"/>
      <c r="N59" s="3059"/>
      <c r="O59" s="3489"/>
      <c r="P59" s="2572"/>
      <c r="Q59" s="2572"/>
      <c r="R59" s="2572"/>
      <c r="S59" s="2575"/>
      <c r="T59" s="2578"/>
      <c r="U59" s="293"/>
      <c r="V59" s="105" t="s">
        <v>47</v>
      </c>
      <c r="W59" s="106" t="s">
        <v>1933</v>
      </c>
      <c r="X59" s="107">
        <v>2</v>
      </c>
      <c r="Y59" s="111" t="s">
        <v>264</v>
      </c>
      <c r="Z59" s="108">
        <v>9.98</v>
      </c>
      <c r="AA59" s="109">
        <f t="shared" si="12"/>
        <v>19.96</v>
      </c>
      <c r="AB59" s="109">
        <f t="shared" si="13"/>
        <v>22.3552</v>
      </c>
      <c r="AC59" s="110"/>
      <c r="AD59" s="111"/>
      <c r="AE59" s="112" t="s">
        <v>52</v>
      </c>
      <c r="AF59" s="112"/>
      <c r="AG59" s="2446"/>
    </row>
    <row r="60" spans="1:33" ht="18" customHeight="1" x14ac:dyDescent="0.25">
      <c r="A60" s="2670"/>
      <c r="B60" s="2593"/>
      <c r="C60" s="2596"/>
      <c r="D60" s="2636"/>
      <c r="E60" s="2673"/>
      <c r="F60" s="2578"/>
      <c r="G60" s="3487"/>
      <c r="H60" s="2577" t="s">
        <v>1953</v>
      </c>
      <c r="I60" s="2623">
        <v>40</v>
      </c>
      <c r="J60" s="2623">
        <v>40</v>
      </c>
      <c r="K60" s="2623">
        <v>16</v>
      </c>
      <c r="L60" s="2623">
        <v>16</v>
      </c>
      <c r="M60" s="2578"/>
      <c r="N60" s="3059"/>
      <c r="O60" s="3489"/>
      <c r="P60" s="2572"/>
      <c r="Q60" s="2572"/>
      <c r="R60" s="2572"/>
      <c r="S60" s="2575"/>
      <c r="T60" s="2578"/>
      <c r="U60" s="142" t="s">
        <v>742</v>
      </c>
      <c r="V60" s="2360"/>
      <c r="W60" s="2324" t="s">
        <v>132</v>
      </c>
      <c r="X60" s="143"/>
      <c r="Y60" s="144"/>
      <c r="Z60" s="76"/>
      <c r="AA60" s="145"/>
      <c r="AB60" s="145"/>
      <c r="AC60" s="2330">
        <f>SUM(AB61:AB76)</f>
        <v>3875.7200000000003</v>
      </c>
      <c r="AD60" s="144"/>
      <c r="AE60" s="134"/>
      <c r="AF60" s="134"/>
      <c r="AG60" s="2445"/>
    </row>
    <row r="61" spans="1:33" ht="18" customHeight="1" x14ac:dyDescent="0.25">
      <c r="A61" s="2670"/>
      <c r="B61" s="2593"/>
      <c r="C61" s="2596"/>
      <c r="D61" s="2636"/>
      <c r="E61" s="2673"/>
      <c r="F61" s="2578"/>
      <c r="G61" s="3487"/>
      <c r="H61" s="2578"/>
      <c r="I61" s="2624"/>
      <c r="J61" s="2624"/>
      <c r="K61" s="2624"/>
      <c r="L61" s="2624"/>
      <c r="M61" s="2578"/>
      <c r="N61" s="3059"/>
      <c r="O61" s="3489"/>
      <c r="P61" s="2572"/>
      <c r="Q61" s="2572"/>
      <c r="R61" s="2572"/>
      <c r="S61" s="2575"/>
      <c r="T61" s="2578"/>
      <c r="U61" s="32"/>
      <c r="V61" s="101" t="s">
        <v>47</v>
      </c>
      <c r="W61" s="58" t="s">
        <v>1954</v>
      </c>
      <c r="X61" s="34">
        <v>8</v>
      </c>
      <c r="Y61" s="35" t="s">
        <v>264</v>
      </c>
      <c r="Z61" s="22">
        <v>66.964285714285708</v>
      </c>
      <c r="AA61" s="23">
        <f t="shared" ref="AA61:AA76" si="14">+X61*Z61</f>
        <v>535.71428571428567</v>
      </c>
      <c r="AB61" s="23">
        <f t="shared" ref="AB61:AB87" si="15">+AA61*0.12+AA61</f>
        <v>600</v>
      </c>
      <c r="AC61" s="29"/>
      <c r="AD61" s="35"/>
      <c r="AE61" s="38" t="s">
        <v>52</v>
      </c>
      <c r="AF61" s="38"/>
      <c r="AG61" s="2445"/>
    </row>
    <row r="62" spans="1:33" ht="18" customHeight="1" x14ac:dyDescent="0.25">
      <c r="A62" s="2670"/>
      <c r="B62" s="2593"/>
      <c r="C62" s="2596"/>
      <c r="D62" s="2636"/>
      <c r="E62" s="2673"/>
      <c r="F62" s="2578"/>
      <c r="G62" s="3487"/>
      <c r="H62" s="2578"/>
      <c r="I62" s="2624"/>
      <c r="J62" s="2624"/>
      <c r="K62" s="2624"/>
      <c r="L62" s="2624"/>
      <c r="M62" s="2578"/>
      <c r="N62" s="3059"/>
      <c r="O62" s="3489"/>
      <c r="P62" s="2572"/>
      <c r="Q62" s="2572"/>
      <c r="R62" s="2572"/>
      <c r="S62" s="2575"/>
      <c r="T62" s="2578"/>
      <c r="U62" s="32"/>
      <c r="V62" s="101" t="s">
        <v>47</v>
      </c>
      <c r="W62" s="58" t="s">
        <v>1955</v>
      </c>
      <c r="X62" s="34">
        <v>6</v>
      </c>
      <c r="Y62" s="35" t="s">
        <v>264</v>
      </c>
      <c r="Z62" s="22">
        <v>20.535714285714285</v>
      </c>
      <c r="AA62" s="23">
        <f t="shared" si="14"/>
        <v>123.21428571428571</v>
      </c>
      <c r="AB62" s="23">
        <f t="shared" si="15"/>
        <v>138</v>
      </c>
      <c r="AC62" s="29"/>
      <c r="AD62" s="35"/>
      <c r="AE62" s="38" t="s">
        <v>52</v>
      </c>
      <c r="AF62" s="38"/>
      <c r="AG62" s="2445"/>
    </row>
    <row r="63" spans="1:33" ht="33.950000000000003" customHeight="1" x14ac:dyDescent="0.25">
      <c r="A63" s="2670"/>
      <c r="B63" s="2593"/>
      <c r="C63" s="2596"/>
      <c r="D63" s="2636"/>
      <c r="E63" s="2673"/>
      <c r="F63" s="2578"/>
      <c r="G63" s="3487"/>
      <c r="H63" s="2578"/>
      <c r="I63" s="2624"/>
      <c r="J63" s="2624"/>
      <c r="K63" s="2624"/>
      <c r="L63" s="2624"/>
      <c r="M63" s="2578"/>
      <c r="N63" s="3059"/>
      <c r="O63" s="3489"/>
      <c r="P63" s="2572"/>
      <c r="Q63" s="2572"/>
      <c r="R63" s="2572"/>
      <c r="S63" s="2575"/>
      <c r="T63" s="2578"/>
      <c r="U63" s="32"/>
      <c r="V63" s="101" t="s">
        <v>47</v>
      </c>
      <c r="W63" s="58" t="s">
        <v>1956</v>
      </c>
      <c r="X63" s="34">
        <v>6</v>
      </c>
      <c r="Y63" s="35" t="s">
        <v>264</v>
      </c>
      <c r="Z63" s="22">
        <v>53.571428571428569</v>
      </c>
      <c r="AA63" s="23">
        <f t="shared" si="14"/>
        <v>321.42857142857144</v>
      </c>
      <c r="AB63" s="23">
        <f t="shared" si="15"/>
        <v>360</v>
      </c>
      <c r="AC63" s="29"/>
      <c r="AD63" s="35"/>
      <c r="AE63" s="38" t="s">
        <v>52</v>
      </c>
      <c r="AF63" s="38"/>
      <c r="AG63" s="2445"/>
    </row>
    <row r="64" spans="1:33" ht="18" customHeight="1" x14ac:dyDescent="0.25">
      <c r="A64" s="2670"/>
      <c r="B64" s="2593"/>
      <c r="C64" s="2596"/>
      <c r="D64" s="2636"/>
      <c r="E64" s="2673"/>
      <c r="F64" s="2578"/>
      <c r="G64" s="3487"/>
      <c r="H64" s="2578"/>
      <c r="I64" s="2624"/>
      <c r="J64" s="2624"/>
      <c r="K64" s="2624"/>
      <c r="L64" s="2624"/>
      <c r="M64" s="2578"/>
      <c r="N64" s="3059"/>
      <c r="O64" s="3489"/>
      <c r="P64" s="2572"/>
      <c r="Q64" s="2572"/>
      <c r="R64" s="2572"/>
      <c r="S64" s="2575"/>
      <c r="T64" s="2578"/>
      <c r="U64" s="32"/>
      <c r="V64" s="101" t="s">
        <v>47</v>
      </c>
      <c r="W64" s="58" t="s">
        <v>1957</v>
      </c>
      <c r="X64" s="34">
        <v>12</v>
      </c>
      <c r="Y64" s="35" t="s">
        <v>264</v>
      </c>
      <c r="Z64" s="22">
        <v>53.571428571428569</v>
      </c>
      <c r="AA64" s="23">
        <f t="shared" si="14"/>
        <v>642.85714285714289</v>
      </c>
      <c r="AB64" s="23">
        <f t="shared" si="15"/>
        <v>720</v>
      </c>
      <c r="AC64" s="29"/>
      <c r="AD64" s="35"/>
      <c r="AE64" s="38" t="s">
        <v>52</v>
      </c>
      <c r="AF64" s="38"/>
      <c r="AG64" s="2445"/>
    </row>
    <row r="65" spans="1:33" ht="18" customHeight="1" x14ac:dyDescent="0.25">
      <c r="A65" s="2670"/>
      <c r="B65" s="2593"/>
      <c r="C65" s="2596"/>
      <c r="D65" s="2636"/>
      <c r="E65" s="2673"/>
      <c r="F65" s="2578"/>
      <c r="G65" s="3487"/>
      <c r="H65" s="2578"/>
      <c r="I65" s="2624"/>
      <c r="J65" s="2624"/>
      <c r="K65" s="2624"/>
      <c r="L65" s="2624"/>
      <c r="M65" s="2578"/>
      <c r="N65" s="3059"/>
      <c r="O65" s="3489"/>
      <c r="P65" s="2572"/>
      <c r="Q65" s="2572"/>
      <c r="R65" s="2572"/>
      <c r="S65" s="2575"/>
      <c r="T65" s="2578"/>
      <c r="U65" s="32"/>
      <c r="V65" s="101" t="s">
        <v>47</v>
      </c>
      <c r="W65" s="58" t="s">
        <v>2077</v>
      </c>
      <c r="X65" s="34">
        <v>8</v>
      </c>
      <c r="Y65" s="35" t="s">
        <v>264</v>
      </c>
      <c r="Z65" s="22">
        <v>3.5714285714285712</v>
      </c>
      <c r="AA65" s="23">
        <f t="shared" si="14"/>
        <v>28.571428571428569</v>
      </c>
      <c r="AB65" s="23">
        <f t="shared" si="15"/>
        <v>31.999999999999996</v>
      </c>
      <c r="AC65" s="29"/>
      <c r="AD65" s="35"/>
      <c r="AE65" s="38" t="s">
        <v>52</v>
      </c>
      <c r="AF65" s="38"/>
      <c r="AG65" s="2445"/>
    </row>
    <row r="66" spans="1:33" ht="18" customHeight="1" x14ac:dyDescent="0.25">
      <c r="A66" s="2670"/>
      <c r="B66" s="2593"/>
      <c r="C66" s="2596"/>
      <c r="D66" s="2636"/>
      <c r="E66" s="2673"/>
      <c r="F66" s="2578"/>
      <c r="G66" s="3487"/>
      <c r="H66" s="2578"/>
      <c r="I66" s="2624"/>
      <c r="J66" s="2624"/>
      <c r="K66" s="2624"/>
      <c r="L66" s="2624"/>
      <c r="M66" s="2578"/>
      <c r="N66" s="3059"/>
      <c r="O66" s="3489"/>
      <c r="P66" s="2572"/>
      <c r="Q66" s="2572"/>
      <c r="R66" s="2572"/>
      <c r="S66" s="2575"/>
      <c r="T66" s="2578"/>
      <c r="U66" s="32"/>
      <c r="V66" s="101" t="s">
        <v>47</v>
      </c>
      <c r="W66" s="58" t="s">
        <v>1958</v>
      </c>
      <c r="X66" s="34">
        <v>8</v>
      </c>
      <c r="Y66" s="35" t="s">
        <v>264</v>
      </c>
      <c r="Z66" s="22">
        <v>7.1428571428571423</v>
      </c>
      <c r="AA66" s="23">
        <f t="shared" si="14"/>
        <v>57.142857142857139</v>
      </c>
      <c r="AB66" s="23">
        <f t="shared" si="15"/>
        <v>63.999999999999993</v>
      </c>
      <c r="AC66" s="29"/>
      <c r="AD66" s="35"/>
      <c r="AE66" s="38" t="s">
        <v>52</v>
      </c>
      <c r="AF66" s="38"/>
      <c r="AG66" s="2445"/>
    </row>
    <row r="67" spans="1:33" ht="33.950000000000003" customHeight="1" x14ac:dyDescent="0.25">
      <c r="A67" s="2670"/>
      <c r="B67" s="2593"/>
      <c r="C67" s="2596"/>
      <c r="D67" s="2636"/>
      <c r="E67" s="2673"/>
      <c r="F67" s="2578"/>
      <c r="G67" s="3487"/>
      <c r="H67" s="2578"/>
      <c r="I67" s="2624"/>
      <c r="J67" s="2624"/>
      <c r="K67" s="2624"/>
      <c r="L67" s="2624"/>
      <c r="M67" s="2578"/>
      <c r="N67" s="3059"/>
      <c r="O67" s="3489"/>
      <c r="P67" s="2572"/>
      <c r="Q67" s="2572"/>
      <c r="R67" s="2572"/>
      <c r="S67" s="2575"/>
      <c r="T67" s="2578"/>
      <c r="U67" s="294"/>
      <c r="V67" s="101" t="s">
        <v>47</v>
      </c>
      <c r="W67" s="2359" t="s">
        <v>1959</v>
      </c>
      <c r="X67" s="27">
        <v>1</v>
      </c>
      <c r="Y67" s="28" t="s">
        <v>264</v>
      </c>
      <c r="Z67" s="15">
        <v>16.071428571428569</v>
      </c>
      <c r="AA67" s="16">
        <f t="shared" si="14"/>
        <v>16.071428571428569</v>
      </c>
      <c r="AB67" s="16">
        <f t="shared" si="15"/>
        <v>17.999999999999996</v>
      </c>
      <c r="AC67" s="133"/>
      <c r="AD67" s="28"/>
      <c r="AE67" s="38" t="s">
        <v>52</v>
      </c>
      <c r="AF67" s="38"/>
      <c r="AG67" s="2445"/>
    </row>
    <row r="68" spans="1:33" ht="33.950000000000003" customHeight="1" x14ac:dyDescent="0.25">
      <c r="A68" s="2671"/>
      <c r="B68" s="2593"/>
      <c r="C68" s="2596"/>
      <c r="D68" s="2636"/>
      <c r="E68" s="2673"/>
      <c r="F68" s="2578"/>
      <c r="G68" s="3487"/>
      <c r="H68" s="2578"/>
      <c r="I68" s="2624"/>
      <c r="J68" s="2624"/>
      <c r="K68" s="2624"/>
      <c r="L68" s="2624"/>
      <c r="M68" s="2578"/>
      <c r="N68" s="3059"/>
      <c r="O68" s="3489"/>
      <c r="P68" s="2572"/>
      <c r="Q68" s="2572"/>
      <c r="R68" s="2572"/>
      <c r="S68" s="2575"/>
      <c r="T68" s="2578"/>
      <c r="U68" s="294"/>
      <c r="V68" s="101" t="s">
        <v>47</v>
      </c>
      <c r="W68" s="58" t="s">
        <v>1960</v>
      </c>
      <c r="X68" s="34">
        <v>2</v>
      </c>
      <c r="Y68" s="35" t="s">
        <v>264</v>
      </c>
      <c r="Z68" s="22">
        <v>142.85714285714283</v>
      </c>
      <c r="AA68" s="23">
        <f t="shared" si="14"/>
        <v>285.71428571428567</v>
      </c>
      <c r="AB68" s="23">
        <f t="shared" si="15"/>
        <v>319.99999999999994</v>
      </c>
      <c r="AC68" s="29"/>
      <c r="AD68" s="35"/>
      <c r="AE68" s="38" t="s">
        <v>52</v>
      </c>
      <c r="AF68" s="38"/>
      <c r="AG68" s="2445"/>
    </row>
    <row r="69" spans="1:33" ht="33.950000000000003" customHeight="1" x14ac:dyDescent="0.25">
      <c r="A69" s="2669" t="s">
        <v>140</v>
      </c>
      <c r="B69" s="2593"/>
      <c r="C69" s="2596"/>
      <c r="D69" s="2636"/>
      <c r="E69" s="2673"/>
      <c r="F69" s="2578"/>
      <c r="G69" s="3487"/>
      <c r="H69" s="2578"/>
      <c r="I69" s="2624"/>
      <c r="J69" s="2624"/>
      <c r="K69" s="2624"/>
      <c r="L69" s="2624"/>
      <c r="M69" s="2578"/>
      <c r="N69" s="3059"/>
      <c r="O69" s="3489"/>
      <c r="P69" s="2572"/>
      <c r="Q69" s="2572"/>
      <c r="R69" s="2572"/>
      <c r="S69" s="2575"/>
      <c r="T69" s="2578"/>
      <c r="U69" s="294"/>
      <c r="V69" s="101" t="s">
        <v>47</v>
      </c>
      <c r="W69" s="58" t="s">
        <v>1961</v>
      </c>
      <c r="X69" s="34">
        <v>1</v>
      </c>
      <c r="Y69" s="35" t="s">
        <v>264</v>
      </c>
      <c r="Z69" s="22">
        <v>17.857142857142854</v>
      </c>
      <c r="AA69" s="23">
        <f t="shared" si="14"/>
        <v>17.857142857142854</v>
      </c>
      <c r="AB69" s="23">
        <f t="shared" si="15"/>
        <v>19.999999999999996</v>
      </c>
      <c r="AC69" s="29"/>
      <c r="AD69" s="35"/>
      <c r="AE69" s="38" t="s">
        <v>52</v>
      </c>
      <c r="AF69" s="38"/>
      <c r="AG69" s="2445"/>
    </row>
    <row r="70" spans="1:33" ht="33.950000000000003" customHeight="1" x14ac:dyDescent="0.25">
      <c r="A70" s="2670"/>
      <c r="B70" s="2593"/>
      <c r="C70" s="2596"/>
      <c r="D70" s="2636"/>
      <c r="E70" s="2673"/>
      <c r="F70" s="2578"/>
      <c r="G70" s="3487"/>
      <c r="H70" s="2578"/>
      <c r="I70" s="2624"/>
      <c r="J70" s="2624"/>
      <c r="K70" s="2624"/>
      <c r="L70" s="2624"/>
      <c r="M70" s="2578"/>
      <c r="N70" s="3059"/>
      <c r="O70" s="3489"/>
      <c r="P70" s="2572"/>
      <c r="Q70" s="2572"/>
      <c r="R70" s="2572"/>
      <c r="S70" s="2575"/>
      <c r="T70" s="2578"/>
      <c r="U70" s="294"/>
      <c r="V70" s="101" t="s">
        <v>47</v>
      </c>
      <c r="W70" s="58" t="s">
        <v>1962</v>
      </c>
      <c r="X70" s="34">
        <v>1</v>
      </c>
      <c r="Y70" s="35" t="s">
        <v>264</v>
      </c>
      <c r="Z70" s="22">
        <v>98.214285714285708</v>
      </c>
      <c r="AA70" s="23">
        <f t="shared" si="14"/>
        <v>98.214285714285708</v>
      </c>
      <c r="AB70" s="23">
        <f t="shared" si="15"/>
        <v>110</v>
      </c>
      <c r="AC70" s="29"/>
      <c r="AD70" s="35"/>
      <c r="AE70" s="38" t="s">
        <v>52</v>
      </c>
      <c r="AF70" s="38"/>
      <c r="AG70" s="2445"/>
    </row>
    <row r="71" spans="1:33" ht="18" customHeight="1" x14ac:dyDescent="0.25">
      <c r="A71" s="2670"/>
      <c r="B71" s="2593"/>
      <c r="C71" s="2596"/>
      <c r="D71" s="2636"/>
      <c r="E71" s="2673"/>
      <c r="F71" s="2578"/>
      <c r="G71" s="3487"/>
      <c r="H71" s="2578"/>
      <c r="I71" s="2624"/>
      <c r="J71" s="2624"/>
      <c r="K71" s="2624"/>
      <c r="L71" s="2624"/>
      <c r="M71" s="2578"/>
      <c r="N71" s="3059"/>
      <c r="O71" s="3489"/>
      <c r="P71" s="2572"/>
      <c r="Q71" s="2572"/>
      <c r="R71" s="2572"/>
      <c r="S71" s="2575"/>
      <c r="T71" s="2578"/>
      <c r="U71" s="294"/>
      <c r="V71" s="101" t="s">
        <v>47</v>
      </c>
      <c r="W71" s="58" t="s">
        <v>2078</v>
      </c>
      <c r="X71" s="34">
        <v>1</v>
      </c>
      <c r="Y71" s="35" t="s">
        <v>264</v>
      </c>
      <c r="Z71" s="22">
        <v>58.035714285714278</v>
      </c>
      <c r="AA71" s="23">
        <f t="shared" si="14"/>
        <v>58.035714285714278</v>
      </c>
      <c r="AB71" s="23">
        <f t="shared" si="15"/>
        <v>64.999999999999986</v>
      </c>
      <c r="AC71" s="29"/>
      <c r="AD71" s="35"/>
      <c r="AE71" s="38" t="s">
        <v>52</v>
      </c>
      <c r="AF71" s="38"/>
      <c r="AG71" s="2445"/>
    </row>
    <row r="72" spans="1:33" ht="33.950000000000003" customHeight="1" x14ac:dyDescent="0.25">
      <c r="A72" s="2670"/>
      <c r="B72" s="2593"/>
      <c r="C72" s="2596"/>
      <c r="D72" s="2636"/>
      <c r="E72" s="2673"/>
      <c r="F72" s="2578"/>
      <c r="G72" s="3487"/>
      <c r="H72" s="2578"/>
      <c r="I72" s="2624"/>
      <c r="J72" s="2624"/>
      <c r="K72" s="2624"/>
      <c r="L72" s="2624"/>
      <c r="M72" s="2578"/>
      <c r="N72" s="3059"/>
      <c r="O72" s="3489"/>
      <c r="P72" s="2572"/>
      <c r="Q72" s="2572"/>
      <c r="R72" s="2572"/>
      <c r="S72" s="2575"/>
      <c r="T72" s="2578"/>
      <c r="U72" s="294"/>
      <c r="V72" s="101" t="s">
        <v>47</v>
      </c>
      <c r="W72" s="58" t="s">
        <v>1963</v>
      </c>
      <c r="X72" s="34">
        <v>1</v>
      </c>
      <c r="Y72" s="35" t="s">
        <v>264</v>
      </c>
      <c r="Z72" s="22">
        <v>31.249999999999996</v>
      </c>
      <c r="AA72" s="23">
        <f t="shared" si="14"/>
        <v>31.249999999999996</v>
      </c>
      <c r="AB72" s="23">
        <f t="shared" si="15"/>
        <v>34.999999999999993</v>
      </c>
      <c r="AC72" s="29"/>
      <c r="AD72" s="35"/>
      <c r="AE72" s="38" t="s">
        <v>52</v>
      </c>
      <c r="AF72" s="38"/>
      <c r="AG72" s="2445"/>
    </row>
    <row r="73" spans="1:33" ht="33.950000000000003" customHeight="1" x14ac:dyDescent="0.25">
      <c r="A73" s="2670"/>
      <c r="B73" s="2593"/>
      <c r="C73" s="2596"/>
      <c r="D73" s="2636"/>
      <c r="E73" s="2673"/>
      <c r="F73" s="2578"/>
      <c r="G73" s="3487"/>
      <c r="H73" s="2578"/>
      <c r="I73" s="2624"/>
      <c r="J73" s="2624"/>
      <c r="K73" s="2624"/>
      <c r="L73" s="2624"/>
      <c r="M73" s="2578"/>
      <c r="N73" s="3059"/>
      <c r="O73" s="3489"/>
      <c r="P73" s="2572"/>
      <c r="Q73" s="2572"/>
      <c r="R73" s="2572"/>
      <c r="S73" s="2575"/>
      <c r="T73" s="2578"/>
      <c r="U73" s="294"/>
      <c r="V73" s="101" t="s">
        <v>47</v>
      </c>
      <c r="W73" s="58" t="s">
        <v>1964</v>
      </c>
      <c r="X73" s="34">
        <v>9</v>
      </c>
      <c r="Y73" s="35" t="s">
        <v>264</v>
      </c>
      <c r="Z73" s="22">
        <v>8.928571428571427</v>
      </c>
      <c r="AA73" s="23">
        <f t="shared" si="14"/>
        <v>80.357142857142847</v>
      </c>
      <c r="AB73" s="23">
        <f t="shared" si="15"/>
        <v>89.999999999999986</v>
      </c>
      <c r="AC73" s="29"/>
      <c r="AD73" s="35"/>
      <c r="AE73" s="38" t="s">
        <v>52</v>
      </c>
      <c r="AF73" s="38"/>
      <c r="AG73" s="2445"/>
    </row>
    <row r="74" spans="1:33" ht="18" customHeight="1" x14ac:dyDescent="0.25">
      <c r="A74" s="2670"/>
      <c r="B74" s="2593"/>
      <c r="C74" s="2596"/>
      <c r="D74" s="2636"/>
      <c r="E74" s="2673"/>
      <c r="F74" s="2578"/>
      <c r="G74" s="3487"/>
      <c r="H74" s="2578"/>
      <c r="I74" s="2624"/>
      <c r="J74" s="2624"/>
      <c r="K74" s="2624"/>
      <c r="L74" s="2624"/>
      <c r="M74" s="2578"/>
      <c r="N74" s="3059"/>
      <c r="O74" s="3489"/>
      <c r="P74" s="2572"/>
      <c r="Q74" s="2572"/>
      <c r="R74" s="2572"/>
      <c r="S74" s="2575"/>
      <c r="T74" s="2578"/>
      <c r="U74" s="294"/>
      <c r="V74" s="101" t="s">
        <v>47</v>
      </c>
      <c r="W74" s="58" t="s">
        <v>1965</v>
      </c>
      <c r="X74" s="34">
        <v>9</v>
      </c>
      <c r="Y74" s="35" t="s">
        <v>264</v>
      </c>
      <c r="Z74" s="22">
        <v>13.392857142857142</v>
      </c>
      <c r="AA74" s="23">
        <f t="shared" si="14"/>
        <v>120.53571428571428</v>
      </c>
      <c r="AB74" s="23">
        <f t="shared" si="15"/>
        <v>135</v>
      </c>
      <c r="AC74" s="29"/>
      <c r="AD74" s="35"/>
      <c r="AE74" s="38" t="s">
        <v>52</v>
      </c>
      <c r="AF74" s="38"/>
      <c r="AG74" s="2445"/>
    </row>
    <row r="75" spans="1:33" ht="18" customHeight="1" x14ac:dyDescent="0.25">
      <c r="A75" s="2670"/>
      <c r="B75" s="2593"/>
      <c r="C75" s="2596"/>
      <c r="D75" s="2636"/>
      <c r="E75" s="2673"/>
      <c r="F75" s="2578"/>
      <c r="G75" s="3487"/>
      <c r="H75" s="2578"/>
      <c r="I75" s="2624"/>
      <c r="J75" s="2624"/>
      <c r="K75" s="2624"/>
      <c r="L75" s="2624"/>
      <c r="M75" s="2578"/>
      <c r="N75" s="3059"/>
      <c r="O75" s="3489"/>
      <c r="P75" s="2572"/>
      <c r="Q75" s="2572"/>
      <c r="R75" s="2572"/>
      <c r="S75" s="2575"/>
      <c r="T75" s="2578"/>
      <c r="U75" s="294"/>
      <c r="V75" s="101" t="s">
        <v>47</v>
      </c>
      <c r="W75" s="58" t="s">
        <v>2111</v>
      </c>
      <c r="X75" s="34">
        <v>9</v>
      </c>
      <c r="Y75" s="35" t="s">
        <v>264</v>
      </c>
      <c r="Z75" s="22">
        <v>12.499999999999998</v>
      </c>
      <c r="AA75" s="23">
        <f t="shared" si="14"/>
        <v>112.49999999999999</v>
      </c>
      <c r="AB75" s="23">
        <f t="shared" si="15"/>
        <v>125.99999999999999</v>
      </c>
      <c r="AC75" s="29"/>
      <c r="AD75" s="35"/>
      <c r="AE75" s="38" t="s">
        <v>52</v>
      </c>
      <c r="AF75" s="38"/>
      <c r="AG75" s="2445"/>
    </row>
    <row r="76" spans="1:33" ht="33.950000000000003" customHeight="1" x14ac:dyDescent="0.25">
      <c r="A76" s="2670"/>
      <c r="B76" s="2593"/>
      <c r="C76" s="2596"/>
      <c r="D76" s="2636"/>
      <c r="E76" s="2673"/>
      <c r="F76" s="2578"/>
      <c r="G76" s="3487"/>
      <c r="H76" s="2578"/>
      <c r="I76" s="2624"/>
      <c r="J76" s="2624"/>
      <c r="K76" s="2624"/>
      <c r="L76" s="2624"/>
      <c r="M76" s="2578"/>
      <c r="N76" s="3059"/>
      <c r="O76" s="3489"/>
      <c r="P76" s="2572"/>
      <c r="Q76" s="2572"/>
      <c r="R76" s="2572"/>
      <c r="S76" s="2575"/>
      <c r="T76" s="2578"/>
      <c r="U76" s="294"/>
      <c r="V76" s="101" t="s">
        <v>47</v>
      </c>
      <c r="W76" s="58" t="s">
        <v>2110</v>
      </c>
      <c r="X76" s="34">
        <v>2</v>
      </c>
      <c r="Y76" s="35" t="s">
        <v>264</v>
      </c>
      <c r="Z76" s="22">
        <v>465.5</v>
      </c>
      <c r="AA76" s="23">
        <f t="shared" si="14"/>
        <v>931</v>
      </c>
      <c r="AB76" s="23">
        <f t="shared" si="15"/>
        <v>1042.72</v>
      </c>
      <c r="AC76" s="29"/>
      <c r="AD76" s="35"/>
      <c r="AE76" s="38" t="s">
        <v>52</v>
      </c>
      <c r="AF76" s="38"/>
      <c r="AG76" s="2445"/>
    </row>
    <row r="77" spans="1:33" ht="33.950000000000003" customHeight="1" x14ac:dyDescent="0.25">
      <c r="A77" s="2670"/>
      <c r="B77" s="2593"/>
      <c r="C77" s="2596"/>
      <c r="D77" s="2636"/>
      <c r="E77" s="2673"/>
      <c r="F77" s="2578"/>
      <c r="G77" s="3487"/>
      <c r="H77" s="2578"/>
      <c r="I77" s="2624"/>
      <c r="J77" s="2624"/>
      <c r="K77" s="2624"/>
      <c r="L77" s="2624"/>
      <c r="M77" s="2578"/>
      <c r="N77" s="3059"/>
      <c r="O77" s="3489"/>
      <c r="P77" s="2572"/>
      <c r="Q77" s="2572"/>
      <c r="R77" s="2572"/>
      <c r="S77" s="2575"/>
      <c r="T77" s="2578"/>
      <c r="U77" s="2361" t="s">
        <v>1162</v>
      </c>
      <c r="V77" s="131"/>
      <c r="W77" s="2362" t="s">
        <v>69</v>
      </c>
      <c r="X77" s="27"/>
      <c r="Y77" s="28"/>
      <c r="Z77" s="15"/>
      <c r="AA77" s="16"/>
      <c r="AB77" s="23"/>
      <c r="AC77" s="2363">
        <f>SUM(AB78:AB102)</f>
        <v>21703.998400000004</v>
      </c>
      <c r="AD77" s="35"/>
      <c r="AE77" s="38"/>
      <c r="AF77" s="38"/>
      <c r="AG77" s="2445"/>
    </row>
    <row r="78" spans="1:33" ht="33.950000000000003" customHeight="1" x14ac:dyDescent="0.25">
      <c r="A78" s="2670"/>
      <c r="B78" s="2593"/>
      <c r="C78" s="2596"/>
      <c r="D78" s="2636"/>
      <c r="E78" s="2673"/>
      <c r="F78" s="2578"/>
      <c r="G78" s="3487"/>
      <c r="H78" s="2578"/>
      <c r="I78" s="2624"/>
      <c r="J78" s="2624"/>
      <c r="K78" s="2624"/>
      <c r="L78" s="2624"/>
      <c r="M78" s="2578"/>
      <c r="N78" s="3059"/>
      <c r="O78" s="3489"/>
      <c r="P78" s="2572"/>
      <c r="Q78" s="2572"/>
      <c r="R78" s="2572"/>
      <c r="S78" s="2575"/>
      <c r="T78" s="2578"/>
      <c r="U78" s="294"/>
      <c r="V78" s="2408" t="s">
        <v>47</v>
      </c>
      <c r="W78" s="2409" t="s">
        <v>1966</v>
      </c>
      <c r="X78" s="2410">
        <v>1</v>
      </c>
      <c r="Y78" s="2411" t="s">
        <v>1967</v>
      </c>
      <c r="Z78" s="2412">
        <v>3729.26</v>
      </c>
      <c r="AA78" s="16">
        <f t="shared" ref="AA78:AA87" si="16">+X78*Z78</f>
        <v>3729.26</v>
      </c>
      <c r="AB78" s="23">
        <f t="shared" si="15"/>
        <v>4176.7712000000001</v>
      </c>
      <c r="AC78" s="133"/>
      <c r="AD78" s="35"/>
      <c r="AE78" s="38"/>
      <c r="AF78" s="38" t="s">
        <v>52</v>
      </c>
      <c r="AG78" s="2445"/>
    </row>
    <row r="79" spans="1:33" ht="18" customHeight="1" x14ac:dyDescent="0.25">
      <c r="A79" s="2670"/>
      <c r="B79" s="2593"/>
      <c r="C79" s="2596"/>
      <c r="D79" s="2636"/>
      <c r="E79" s="2673"/>
      <c r="F79" s="2578"/>
      <c r="G79" s="3487"/>
      <c r="H79" s="2578"/>
      <c r="I79" s="2624"/>
      <c r="J79" s="2624"/>
      <c r="K79" s="2624"/>
      <c r="L79" s="2624"/>
      <c r="M79" s="2578"/>
      <c r="N79" s="3059"/>
      <c r="O79" s="3489"/>
      <c r="P79" s="2572"/>
      <c r="Q79" s="2572"/>
      <c r="R79" s="2572"/>
      <c r="S79" s="2575"/>
      <c r="T79" s="2578"/>
      <c r="U79" s="294"/>
      <c r="V79" s="2408" t="s">
        <v>47</v>
      </c>
      <c r="W79" s="2409" t="s">
        <v>1968</v>
      </c>
      <c r="X79" s="2410">
        <v>3</v>
      </c>
      <c r="Y79" s="2413" t="s">
        <v>264</v>
      </c>
      <c r="Z79" s="2412">
        <v>396.48</v>
      </c>
      <c r="AA79" s="16">
        <f t="shared" si="16"/>
        <v>1189.44</v>
      </c>
      <c r="AB79" s="23">
        <f t="shared" si="15"/>
        <v>1332.1728000000001</v>
      </c>
      <c r="AC79" s="133"/>
      <c r="AD79" s="35"/>
      <c r="AE79" s="38"/>
      <c r="AF79" s="38" t="s">
        <v>52</v>
      </c>
      <c r="AG79" s="2445"/>
    </row>
    <row r="80" spans="1:33" ht="18" customHeight="1" x14ac:dyDescent="0.25">
      <c r="A80" s="2670"/>
      <c r="B80" s="2593"/>
      <c r="C80" s="2596"/>
      <c r="D80" s="2636"/>
      <c r="E80" s="2673"/>
      <c r="F80" s="2578"/>
      <c r="G80" s="3487"/>
      <c r="H80" s="2578"/>
      <c r="I80" s="2624"/>
      <c r="J80" s="2624"/>
      <c r="K80" s="2624"/>
      <c r="L80" s="2624"/>
      <c r="M80" s="2578"/>
      <c r="N80" s="3059"/>
      <c r="O80" s="3489"/>
      <c r="P80" s="2572"/>
      <c r="Q80" s="2572"/>
      <c r="R80" s="2572"/>
      <c r="S80" s="2575"/>
      <c r="T80" s="2578"/>
      <c r="U80" s="294"/>
      <c r="V80" s="2408" t="s">
        <v>47</v>
      </c>
      <c r="W80" s="2409" t="s">
        <v>1969</v>
      </c>
      <c r="X80" s="2410">
        <v>5</v>
      </c>
      <c r="Y80" s="2413" t="s">
        <v>264</v>
      </c>
      <c r="Z80" s="2412">
        <v>168</v>
      </c>
      <c r="AA80" s="16">
        <f t="shared" si="16"/>
        <v>840</v>
      </c>
      <c r="AB80" s="23">
        <f t="shared" si="15"/>
        <v>940.8</v>
      </c>
      <c r="AC80" s="133"/>
      <c r="AD80" s="35"/>
      <c r="AE80" s="38"/>
      <c r="AF80" s="38" t="s">
        <v>52</v>
      </c>
      <c r="AG80" s="2445"/>
    </row>
    <row r="81" spans="1:33" ht="18" customHeight="1" x14ac:dyDescent="0.25">
      <c r="A81" s="2670"/>
      <c r="B81" s="2593"/>
      <c r="C81" s="2596"/>
      <c r="D81" s="2636"/>
      <c r="E81" s="2673"/>
      <c r="F81" s="2578"/>
      <c r="G81" s="3487"/>
      <c r="H81" s="2578"/>
      <c r="I81" s="2624"/>
      <c r="J81" s="2624"/>
      <c r="K81" s="2624"/>
      <c r="L81" s="2624"/>
      <c r="M81" s="2578"/>
      <c r="N81" s="3059"/>
      <c r="O81" s="3489"/>
      <c r="P81" s="2572"/>
      <c r="Q81" s="2572"/>
      <c r="R81" s="2572"/>
      <c r="S81" s="2575"/>
      <c r="T81" s="2578"/>
      <c r="U81" s="294"/>
      <c r="V81" s="2408" t="s">
        <v>47</v>
      </c>
      <c r="W81" s="2409" t="s">
        <v>1970</v>
      </c>
      <c r="X81" s="2410">
        <v>1</v>
      </c>
      <c r="Y81" s="2411" t="s">
        <v>1967</v>
      </c>
      <c r="Z81" s="2412">
        <v>100.8</v>
      </c>
      <c r="AA81" s="16">
        <f t="shared" si="16"/>
        <v>100.8</v>
      </c>
      <c r="AB81" s="23">
        <f t="shared" si="15"/>
        <v>112.896</v>
      </c>
      <c r="AC81" s="133"/>
      <c r="AD81" s="35"/>
      <c r="AE81" s="38"/>
      <c r="AF81" s="38" t="s">
        <v>52</v>
      </c>
      <c r="AG81" s="2445"/>
    </row>
    <row r="82" spans="1:33" ht="18" customHeight="1" x14ac:dyDescent="0.25">
      <c r="A82" s="2670"/>
      <c r="B82" s="2593"/>
      <c r="C82" s="2596"/>
      <c r="D82" s="2636"/>
      <c r="E82" s="2673"/>
      <c r="F82" s="2578"/>
      <c r="G82" s="3487"/>
      <c r="H82" s="2578"/>
      <c r="I82" s="2624"/>
      <c r="J82" s="2624"/>
      <c r="K82" s="2624"/>
      <c r="L82" s="2624"/>
      <c r="M82" s="2578"/>
      <c r="N82" s="3059"/>
      <c r="O82" s="3489"/>
      <c r="P82" s="2572"/>
      <c r="Q82" s="2572"/>
      <c r="R82" s="2572"/>
      <c r="S82" s="2575"/>
      <c r="T82" s="2578"/>
      <c r="U82" s="294"/>
      <c r="V82" s="2408" t="s">
        <v>47</v>
      </c>
      <c r="W82" s="2409" t="s">
        <v>1971</v>
      </c>
      <c r="X82" s="2410">
        <v>1</v>
      </c>
      <c r="Y82" s="2411" t="s">
        <v>1967</v>
      </c>
      <c r="Z82" s="2412">
        <v>1344</v>
      </c>
      <c r="AA82" s="16">
        <f t="shared" si="16"/>
        <v>1344</v>
      </c>
      <c r="AB82" s="23">
        <f t="shared" si="15"/>
        <v>1505.28</v>
      </c>
      <c r="AC82" s="133"/>
      <c r="AD82" s="35"/>
      <c r="AE82" s="38"/>
      <c r="AF82" s="38" t="s">
        <v>52</v>
      </c>
      <c r="AG82" s="2445"/>
    </row>
    <row r="83" spans="1:33" ht="18" customHeight="1" x14ac:dyDescent="0.25">
      <c r="A83" s="2670"/>
      <c r="B83" s="2593"/>
      <c r="C83" s="2596"/>
      <c r="D83" s="2636"/>
      <c r="E83" s="2673"/>
      <c r="F83" s="2578"/>
      <c r="G83" s="3487"/>
      <c r="H83" s="2578"/>
      <c r="I83" s="2624"/>
      <c r="J83" s="2624"/>
      <c r="K83" s="2624"/>
      <c r="L83" s="2624"/>
      <c r="M83" s="2578"/>
      <c r="N83" s="3059"/>
      <c r="O83" s="3489"/>
      <c r="P83" s="2572"/>
      <c r="Q83" s="2572"/>
      <c r="R83" s="2572"/>
      <c r="S83" s="2575"/>
      <c r="T83" s="2578"/>
      <c r="U83" s="294"/>
      <c r="V83" s="2408" t="s">
        <v>47</v>
      </c>
      <c r="W83" s="2409" t="s">
        <v>2079</v>
      </c>
      <c r="X83" s="2410">
        <v>1</v>
      </c>
      <c r="Y83" s="2411" t="s">
        <v>1967</v>
      </c>
      <c r="Z83" s="2412">
        <v>1553.35</v>
      </c>
      <c r="AA83" s="16">
        <f t="shared" si="16"/>
        <v>1553.35</v>
      </c>
      <c r="AB83" s="23">
        <f t="shared" si="15"/>
        <v>1739.752</v>
      </c>
      <c r="AC83" s="133"/>
      <c r="AD83" s="35"/>
      <c r="AE83" s="38"/>
      <c r="AF83" s="38" t="s">
        <v>52</v>
      </c>
      <c r="AG83" s="2445"/>
    </row>
    <row r="84" spans="1:33" ht="33.950000000000003" customHeight="1" x14ac:dyDescent="0.25">
      <c r="A84" s="2670"/>
      <c r="B84" s="2593"/>
      <c r="C84" s="2596"/>
      <c r="D84" s="2636"/>
      <c r="E84" s="2673"/>
      <c r="F84" s="2578"/>
      <c r="G84" s="3487"/>
      <c r="H84" s="2578"/>
      <c r="I84" s="2624"/>
      <c r="J84" s="2624"/>
      <c r="K84" s="2624"/>
      <c r="L84" s="2624"/>
      <c r="M84" s="2578"/>
      <c r="N84" s="3059"/>
      <c r="O84" s="3489"/>
      <c r="P84" s="2572"/>
      <c r="Q84" s="2572"/>
      <c r="R84" s="2572"/>
      <c r="S84" s="2575"/>
      <c r="T84" s="2578"/>
      <c r="U84" s="294"/>
      <c r="V84" s="2408" t="s">
        <v>47</v>
      </c>
      <c r="W84" s="2409" t="s">
        <v>1972</v>
      </c>
      <c r="X84" s="2410">
        <v>2</v>
      </c>
      <c r="Y84" s="2413" t="s">
        <v>264</v>
      </c>
      <c r="Z84" s="2412">
        <v>103.85</v>
      </c>
      <c r="AA84" s="16">
        <f t="shared" si="16"/>
        <v>207.7</v>
      </c>
      <c r="AB84" s="23">
        <f t="shared" si="15"/>
        <v>232.624</v>
      </c>
      <c r="AC84" s="133"/>
      <c r="AD84" s="35"/>
      <c r="AE84" s="38"/>
      <c r="AF84" s="38" t="s">
        <v>52</v>
      </c>
      <c r="AG84" s="2445"/>
    </row>
    <row r="85" spans="1:33" ht="18" customHeight="1" x14ac:dyDescent="0.25">
      <c r="A85" s="2670"/>
      <c r="B85" s="2593"/>
      <c r="C85" s="2596"/>
      <c r="D85" s="2636"/>
      <c r="E85" s="2673"/>
      <c r="F85" s="2578"/>
      <c r="G85" s="3487"/>
      <c r="H85" s="2578"/>
      <c r="I85" s="2624"/>
      <c r="J85" s="2624"/>
      <c r="K85" s="2624"/>
      <c r="L85" s="2624"/>
      <c r="M85" s="2578"/>
      <c r="N85" s="3059"/>
      <c r="O85" s="3489"/>
      <c r="P85" s="2572"/>
      <c r="Q85" s="2572"/>
      <c r="R85" s="2572"/>
      <c r="S85" s="2575"/>
      <c r="T85" s="2578"/>
      <c r="U85" s="294"/>
      <c r="V85" s="2408" t="s">
        <v>47</v>
      </c>
      <c r="W85" s="2409" t="s">
        <v>2095</v>
      </c>
      <c r="X85" s="2410">
        <v>1</v>
      </c>
      <c r="Y85" s="2411" t="s">
        <v>1967</v>
      </c>
      <c r="Z85" s="2412">
        <v>2568</v>
      </c>
      <c r="AA85" s="16">
        <f t="shared" si="16"/>
        <v>2568</v>
      </c>
      <c r="AB85" s="23">
        <f t="shared" si="15"/>
        <v>2876.16</v>
      </c>
      <c r="AC85" s="133"/>
      <c r="AD85" s="35"/>
      <c r="AE85" s="38"/>
      <c r="AF85" s="38" t="s">
        <v>52</v>
      </c>
      <c r="AG85" s="2445"/>
    </row>
    <row r="86" spans="1:33" ht="18" customHeight="1" x14ac:dyDescent="0.25">
      <c r="A86" s="2670"/>
      <c r="B86" s="2593"/>
      <c r="C86" s="2596"/>
      <c r="D86" s="2636"/>
      <c r="E86" s="2673"/>
      <c r="F86" s="2578"/>
      <c r="G86" s="3487"/>
      <c r="H86" s="2578"/>
      <c r="I86" s="2624"/>
      <c r="J86" s="2624"/>
      <c r="K86" s="2624"/>
      <c r="L86" s="2624"/>
      <c r="M86" s="2578"/>
      <c r="N86" s="3059"/>
      <c r="O86" s="3489"/>
      <c r="P86" s="2572"/>
      <c r="Q86" s="2572"/>
      <c r="R86" s="2572"/>
      <c r="S86" s="2575"/>
      <c r="T86" s="2578"/>
      <c r="U86" s="294"/>
      <c r="V86" s="2408" t="s">
        <v>47</v>
      </c>
      <c r="W86" s="2409" t="s">
        <v>1973</v>
      </c>
      <c r="X86" s="2410">
        <v>1</v>
      </c>
      <c r="Y86" s="2411" t="s">
        <v>1967</v>
      </c>
      <c r="Z86" s="2412">
        <v>88.12</v>
      </c>
      <c r="AA86" s="16">
        <f t="shared" si="16"/>
        <v>88.12</v>
      </c>
      <c r="AB86" s="23">
        <f t="shared" si="15"/>
        <v>98.694400000000002</v>
      </c>
      <c r="AC86" s="133"/>
      <c r="AD86" s="35"/>
      <c r="AE86" s="38"/>
      <c r="AF86" s="38" t="s">
        <v>52</v>
      </c>
      <c r="AG86" s="2445"/>
    </row>
    <row r="87" spans="1:33" ht="18" customHeight="1" x14ac:dyDescent="0.25">
      <c r="A87" s="2670"/>
      <c r="B87" s="2593"/>
      <c r="C87" s="2596"/>
      <c r="D87" s="2636"/>
      <c r="E87" s="2673"/>
      <c r="F87" s="2578"/>
      <c r="G87" s="3487"/>
      <c r="H87" s="2578"/>
      <c r="I87" s="2624"/>
      <c r="J87" s="2624"/>
      <c r="K87" s="2624"/>
      <c r="L87" s="2624"/>
      <c r="M87" s="2578"/>
      <c r="N87" s="3059"/>
      <c r="O87" s="3489"/>
      <c r="P87" s="2572"/>
      <c r="Q87" s="2572"/>
      <c r="R87" s="2572"/>
      <c r="S87" s="2575"/>
      <c r="T87" s="2578"/>
      <c r="U87" s="294"/>
      <c r="V87" s="2408" t="s">
        <v>47</v>
      </c>
      <c r="W87" s="2409" t="s">
        <v>1974</v>
      </c>
      <c r="X87" s="2410">
        <v>1</v>
      </c>
      <c r="Y87" s="2411" t="s">
        <v>1967</v>
      </c>
      <c r="Z87" s="2412">
        <v>168</v>
      </c>
      <c r="AA87" s="16">
        <f t="shared" si="16"/>
        <v>168</v>
      </c>
      <c r="AB87" s="23">
        <f t="shared" si="15"/>
        <v>188.16</v>
      </c>
      <c r="AC87" s="133"/>
      <c r="AD87" s="35"/>
      <c r="AE87" s="38"/>
      <c r="AF87" s="38" t="s">
        <v>52</v>
      </c>
      <c r="AG87" s="2445"/>
    </row>
    <row r="88" spans="1:33" ht="18" customHeight="1" x14ac:dyDescent="0.25">
      <c r="A88" s="2670"/>
      <c r="B88" s="2593"/>
      <c r="C88" s="2596"/>
      <c r="D88" s="2636"/>
      <c r="E88" s="2673"/>
      <c r="F88" s="2578"/>
      <c r="G88" s="3487"/>
      <c r="H88" s="2578"/>
      <c r="I88" s="2624"/>
      <c r="J88" s="2624"/>
      <c r="K88" s="2624"/>
      <c r="L88" s="2624"/>
      <c r="M88" s="2578"/>
      <c r="N88" s="3059"/>
      <c r="O88" s="3489"/>
      <c r="P88" s="2572"/>
      <c r="Q88" s="2572"/>
      <c r="R88" s="2572"/>
      <c r="S88" s="2575"/>
      <c r="T88" s="2578"/>
      <c r="U88" s="294"/>
      <c r="V88" s="2408" t="s">
        <v>47</v>
      </c>
      <c r="W88" s="2409" t="s">
        <v>1975</v>
      </c>
      <c r="X88" s="2410">
        <v>1</v>
      </c>
      <c r="Y88" s="2411" t="s">
        <v>1967</v>
      </c>
      <c r="Z88" s="2412">
        <v>1182.6600000000001</v>
      </c>
      <c r="AA88" s="16">
        <f t="shared" ref="AA88:AA102" si="17">+X88*Z88</f>
        <v>1182.6600000000001</v>
      </c>
      <c r="AB88" s="23">
        <f t="shared" ref="AB88:AB102" si="18">+AA88*0.12+AA88</f>
        <v>1324.5792000000001</v>
      </c>
      <c r="AC88" s="133"/>
      <c r="AD88" s="35"/>
      <c r="AE88" s="38"/>
      <c r="AF88" s="38" t="s">
        <v>52</v>
      </c>
      <c r="AG88" s="2445"/>
    </row>
    <row r="89" spans="1:33" ht="18" customHeight="1" x14ac:dyDescent="0.25">
      <c r="A89" s="2670"/>
      <c r="B89" s="2593"/>
      <c r="C89" s="2596"/>
      <c r="D89" s="2636"/>
      <c r="E89" s="2673"/>
      <c r="F89" s="2578"/>
      <c r="G89" s="3487"/>
      <c r="H89" s="2578"/>
      <c r="I89" s="2624"/>
      <c r="J89" s="2624"/>
      <c r="K89" s="2624"/>
      <c r="L89" s="2624"/>
      <c r="M89" s="2578"/>
      <c r="N89" s="3059"/>
      <c r="O89" s="3489"/>
      <c r="P89" s="2572"/>
      <c r="Q89" s="2572"/>
      <c r="R89" s="2572"/>
      <c r="S89" s="2575"/>
      <c r="T89" s="2578"/>
      <c r="U89" s="294"/>
      <c r="V89" s="2408" t="s">
        <v>47</v>
      </c>
      <c r="W89" s="2409" t="s">
        <v>2096</v>
      </c>
      <c r="X89" s="2410">
        <v>12</v>
      </c>
      <c r="Y89" s="2413" t="s">
        <v>264</v>
      </c>
      <c r="Z89" s="2412">
        <v>64</v>
      </c>
      <c r="AA89" s="16">
        <f t="shared" si="17"/>
        <v>768</v>
      </c>
      <c r="AB89" s="23">
        <f t="shared" si="18"/>
        <v>860.16</v>
      </c>
      <c r="AC89" s="133"/>
      <c r="AD89" s="35"/>
      <c r="AE89" s="38"/>
      <c r="AF89" s="38" t="s">
        <v>52</v>
      </c>
      <c r="AG89" s="2445"/>
    </row>
    <row r="90" spans="1:33" ht="18" customHeight="1" x14ac:dyDescent="0.25">
      <c r="A90" s="2670"/>
      <c r="B90" s="2593"/>
      <c r="C90" s="2596"/>
      <c r="D90" s="2636"/>
      <c r="E90" s="2673"/>
      <c r="F90" s="2578"/>
      <c r="G90" s="3487"/>
      <c r="H90" s="2578"/>
      <c r="I90" s="2624"/>
      <c r="J90" s="2624"/>
      <c r="K90" s="2624"/>
      <c r="L90" s="2624"/>
      <c r="M90" s="2578"/>
      <c r="N90" s="3059"/>
      <c r="O90" s="3489"/>
      <c r="P90" s="2572"/>
      <c r="Q90" s="2572"/>
      <c r="R90" s="2572"/>
      <c r="S90" s="2575"/>
      <c r="T90" s="2578"/>
      <c r="U90" s="294"/>
      <c r="V90" s="2408" t="s">
        <v>47</v>
      </c>
      <c r="W90" s="2409" t="s">
        <v>2097</v>
      </c>
      <c r="X90" s="2410">
        <v>1</v>
      </c>
      <c r="Y90" s="2411" t="s">
        <v>1967</v>
      </c>
      <c r="Z90" s="2412">
        <v>156</v>
      </c>
      <c r="AA90" s="16">
        <f t="shared" si="17"/>
        <v>156</v>
      </c>
      <c r="AB90" s="23">
        <f t="shared" si="18"/>
        <v>174.72</v>
      </c>
      <c r="AC90" s="133"/>
      <c r="AD90" s="35"/>
      <c r="AE90" s="38"/>
      <c r="AF90" s="38" t="s">
        <v>52</v>
      </c>
      <c r="AG90" s="2445"/>
    </row>
    <row r="91" spans="1:33" ht="33.950000000000003" customHeight="1" x14ac:dyDescent="0.25">
      <c r="A91" s="2670"/>
      <c r="B91" s="2593"/>
      <c r="C91" s="2596"/>
      <c r="D91" s="2636"/>
      <c r="E91" s="2673"/>
      <c r="F91" s="2578"/>
      <c r="G91" s="3487"/>
      <c r="H91" s="2578"/>
      <c r="I91" s="2624"/>
      <c r="J91" s="2624"/>
      <c r="K91" s="2624"/>
      <c r="L91" s="2624"/>
      <c r="M91" s="2578"/>
      <c r="N91" s="3059"/>
      <c r="O91" s="3489"/>
      <c r="P91" s="2572"/>
      <c r="Q91" s="2572"/>
      <c r="R91" s="2572"/>
      <c r="S91" s="2575"/>
      <c r="T91" s="2578"/>
      <c r="U91" s="294"/>
      <c r="V91" s="2408" t="s">
        <v>47</v>
      </c>
      <c r="W91" s="2409" t="s">
        <v>2098</v>
      </c>
      <c r="X91" s="2410">
        <v>1</v>
      </c>
      <c r="Y91" s="2411" t="s">
        <v>1967</v>
      </c>
      <c r="Z91" s="2412">
        <v>250</v>
      </c>
      <c r="AA91" s="16">
        <f t="shared" si="17"/>
        <v>250</v>
      </c>
      <c r="AB91" s="23">
        <f t="shared" si="18"/>
        <v>280</v>
      </c>
      <c r="AC91" s="133"/>
      <c r="AD91" s="35"/>
      <c r="AE91" s="38"/>
      <c r="AF91" s="38" t="s">
        <v>52</v>
      </c>
      <c r="AG91" s="2445"/>
    </row>
    <row r="92" spans="1:33" ht="18" customHeight="1" x14ac:dyDescent="0.25">
      <c r="A92" s="2670"/>
      <c r="B92" s="2593"/>
      <c r="C92" s="2596"/>
      <c r="D92" s="2636"/>
      <c r="E92" s="2673"/>
      <c r="F92" s="2578"/>
      <c r="G92" s="3487"/>
      <c r="H92" s="2578"/>
      <c r="I92" s="2624"/>
      <c r="J92" s="2624"/>
      <c r="K92" s="2624"/>
      <c r="L92" s="2624"/>
      <c r="M92" s="2578"/>
      <c r="N92" s="3059"/>
      <c r="O92" s="3489"/>
      <c r="P92" s="2572"/>
      <c r="Q92" s="2572"/>
      <c r="R92" s="2572"/>
      <c r="S92" s="2575"/>
      <c r="T92" s="2578"/>
      <c r="U92" s="294"/>
      <c r="V92" s="2408" t="s">
        <v>47</v>
      </c>
      <c r="W92" s="2409" t="s">
        <v>2099</v>
      </c>
      <c r="X92" s="2410">
        <v>1</v>
      </c>
      <c r="Y92" s="2411" t="s">
        <v>1967</v>
      </c>
      <c r="Z92" s="2412">
        <v>95</v>
      </c>
      <c r="AA92" s="16">
        <f t="shared" si="17"/>
        <v>95</v>
      </c>
      <c r="AB92" s="23">
        <f t="shared" si="18"/>
        <v>106.4</v>
      </c>
      <c r="AC92" s="133"/>
      <c r="AD92" s="35"/>
      <c r="AE92" s="38"/>
      <c r="AF92" s="38" t="s">
        <v>52</v>
      </c>
      <c r="AG92" s="2445"/>
    </row>
    <row r="93" spans="1:33" ht="33.950000000000003" customHeight="1" x14ac:dyDescent="0.25">
      <c r="A93" s="2670"/>
      <c r="B93" s="2593"/>
      <c r="C93" s="2596"/>
      <c r="D93" s="2636"/>
      <c r="E93" s="2673"/>
      <c r="F93" s="2578"/>
      <c r="G93" s="3487"/>
      <c r="H93" s="2578"/>
      <c r="I93" s="2624"/>
      <c r="J93" s="2624"/>
      <c r="K93" s="2624"/>
      <c r="L93" s="2624"/>
      <c r="M93" s="2578"/>
      <c r="N93" s="3059"/>
      <c r="O93" s="3489"/>
      <c r="P93" s="2572"/>
      <c r="Q93" s="2572"/>
      <c r="R93" s="2572"/>
      <c r="S93" s="2575"/>
      <c r="T93" s="2578"/>
      <c r="U93" s="294"/>
      <c r="V93" s="2408" t="s">
        <v>47</v>
      </c>
      <c r="W93" s="2409" t="s">
        <v>2100</v>
      </c>
      <c r="X93" s="2410">
        <v>1</v>
      </c>
      <c r="Y93" s="2411" t="s">
        <v>1967</v>
      </c>
      <c r="Z93" s="2412">
        <v>2250</v>
      </c>
      <c r="AA93" s="16">
        <f t="shared" si="17"/>
        <v>2250</v>
      </c>
      <c r="AB93" s="23">
        <f t="shared" si="18"/>
        <v>2520</v>
      </c>
      <c r="AC93" s="133"/>
      <c r="AD93" s="35"/>
      <c r="AE93" s="38"/>
      <c r="AF93" s="38" t="s">
        <v>52</v>
      </c>
      <c r="AG93" s="2445"/>
    </row>
    <row r="94" spans="1:33" ht="18" customHeight="1" x14ac:dyDescent="0.25">
      <c r="A94" s="2671"/>
      <c r="B94" s="2593"/>
      <c r="C94" s="2596"/>
      <c r="D94" s="2636"/>
      <c r="E94" s="2673"/>
      <c r="F94" s="2578"/>
      <c r="G94" s="3487"/>
      <c r="H94" s="2578"/>
      <c r="I94" s="2624"/>
      <c r="J94" s="2624"/>
      <c r="K94" s="2624"/>
      <c r="L94" s="2624"/>
      <c r="M94" s="2578"/>
      <c r="N94" s="3059"/>
      <c r="O94" s="3489"/>
      <c r="P94" s="2572"/>
      <c r="Q94" s="2572"/>
      <c r="R94" s="2572"/>
      <c r="S94" s="2575"/>
      <c r="T94" s="2578"/>
      <c r="U94" s="294"/>
      <c r="V94" s="2408" t="s">
        <v>47</v>
      </c>
      <c r="W94" s="2409" t="s">
        <v>2101</v>
      </c>
      <c r="X94" s="2410">
        <v>2</v>
      </c>
      <c r="Y94" s="2413" t="s">
        <v>264</v>
      </c>
      <c r="Z94" s="2412">
        <v>155</v>
      </c>
      <c r="AA94" s="16">
        <f t="shared" si="17"/>
        <v>310</v>
      </c>
      <c r="AB94" s="23">
        <f t="shared" si="18"/>
        <v>347.2</v>
      </c>
      <c r="AC94" s="133"/>
      <c r="AD94" s="35"/>
      <c r="AE94" s="38"/>
      <c r="AF94" s="38" t="s">
        <v>52</v>
      </c>
      <c r="AG94" s="2445"/>
    </row>
    <row r="95" spans="1:33" ht="18" customHeight="1" x14ac:dyDescent="0.25">
      <c r="A95" s="2761" t="s">
        <v>140</v>
      </c>
      <c r="B95" s="2593"/>
      <c r="C95" s="2596"/>
      <c r="D95" s="2636"/>
      <c r="E95" s="2673"/>
      <c r="F95" s="2578"/>
      <c r="G95" s="3487"/>
      <c r="H95" s="2578"/>
      <c r="I95" s="2624"/>
      <c r="J95" s="2624"/>
      <c r="K95" s="2624"/>
      <c r="L95" s="2624"/>
      <c r="M95" s="2578"/>
      <c r="N95" s="3059"/>
      <c r="O95" s="3489"/>
      <c r="P95" s="2572"/>
      <c r="Q95" s="2572"/>
      <c r="R95" s="2572"/>
      <c r="S95" s="2575"/>
      <c r="T95" s="2578"/>
      <c r="U95" s="294"/>
      <c r="V95" s="2408" t="s">
        <v>47</v>
      </c>
      <c r="W95" s="2409" t="s">
        <v>2102</v>
      </c>
      <c r="X95" s="2410">
        <v>1</v>
      </c>
      <c r="Y95" s="2411" t="s">
        <v>1967</v>
      </c>
      <c r="Z95" s="2412">
        <v>375</v>
      </c>
      <c r="AA95" s="16">
        <f t="shared" si="17"/>
        <v>375</v>
      </c>
      <c r="AB95" s="23">
        <f t="shared" si="18"/>
        <v>420</v>
      </c>
      <c r="AC95" s="133"/>
      <c r="AD95" s="35"/>
      <c r="AE95" s="38"/>
      <c r="AF95" s="38" t="s">
        <v>52</v>
      </c>
      <c r="AG95" s="2445"/>
    </row>
    <row r="96" spans="1:33" ht="18" customHeight="1" x14ac:dyDescent="0.25">
      <c r="A96" s="2561"/>
      <c r="B96" s="2593"/>
      <c r="C96" s="2596"/>
      <c r="D96" s="2636"/>
      <c r="E96" s="2673"/>
      <c r="F96" s="2578"/>
      <c r="G96" s="3487"/>
      <c r="H96" s="2578"/>
      <c r="I96" s="2624"/>
      <c r="J96" s="2624"/>
      <c r="K96" s="2624"/>
      <c r="L96" s="2624"/>
      <c r="M96" s="2578"/>
      <c r="N96" s="3059"/>
      <c r="O96" s="3489"/>
      <c r="P96" s="2572"/>
      <c r="Q96" s="2572"/>
      <c r="R96" s="2572"/>
      <c r="S96" s="2575"/>
      <c r="T96" s="2578"/>
      <c r="U96" s="294"/>
      <c r="V96" s="2408" t="s">
        <v>47</v>
      </c>
      <c r="W96" s="2409" t="s">
        <v>2103</v>
      </c>
      <c r="X96" s="2410">
        <v>1</v>
      </c>
      <c r="Y96" s="2411" t="s">
        <v>1967</v>
      </c>
      <c r="Z96" s="2412">
        <v>135</v>
      </c>
      <c r="AA96" s="16">
        <f t="shared" si="17"/>
        <v>135</v>
      </c>
      <c r="AB96" s="23">
        <f t="shared" si="18"/>
        <v>151.19999999999999</v>
      </c>
      <c r="AC96" s="133"/>
      <c r="AD96" s="35"/>
      <c r="AE96" s="38"/>
      <c r="AF96" s="38" t="s">
        <v>52</v>
      </c>
      <c r="AG96" s="2445"/>
    </row>
    <row r="97" spans="1:33" ht="33.950000000000003" customHeight="1" x14ac:dyDescent="0.25">
      <c r="A97" s="2561"/>
      <c r="B97" s="2593"/>
      <c r="C97" s="2596"/>
      <c r="D97" s="2636"/>
      <c r="E97" s="2673"/>
      <c r="F97" s="2578"/>
      <c r="G97" s="3487"/>
      <c r="H97" s="2578"/>
      <c r="I97" s="2624"/>
      <c r="J97" s="2624"/>
      <c r="K97" s="2624"/>
      <c r="L97" s="2624"/>
      <c r="M97" s="2578"/>
      <c r="N97" s="3059"/>
      <c r="O97" s="3489"/>
      <c r="P97" s="2572"/>
      <c r="Q97" s="2572"/>
      <c r="R97" s="2572"/>
      <c r="S97" s="2575"/>
      <c r="T97" s="2578"/>
      <c r="U97" s="294"/>
      <c r="V97" s="2408" t="s">
        <v>47</v>
      </c>
      <c r="W97" s="2409" t="s">
        <v>2104</v>
      </c>
      <c r="X97" s="2410">
        <v>2</v>
      </c>
      <c r="Y97" s="2413" t="s">
        <v>264</v>
      </c>
      <c r="Z97" s="2412">
        <v>85</v>
      </c>
      <c r="AA97" s="16">
        <f t="shared" si="17"/>
        <v>170</v>
      </c>
      <c r="AB97" s="23">
        <f t="shared" si="18"/>
        <v>190.4</v>
      </c>
      <c r="AC97" s="133"/>
      <c r="AD97" s="35"/>
      <c r="AE97" s="38"/>
      <c r="AF97" s="38" t="s">
        <v>52</v>
      </c>
      <c r="AG97" s="2445"/>
    </row>
    <row r="98" spans="1:33" ht="18" customHeight="1" x14ac:dyDescent="0.25">
      <c r="A98" s="2561"/>
      <c r="B98" s="2593"/>
      <c r="C98" s="2596"/>
      <c r="D98" s="2636"/>
      <c r="E98" s="2673"/>
      <c r="F98" s="2578"/>
      <c r="G98" s="3487"/>
      <c r="H98" s="2578"/>
      <c r="I98" s="2624"/>
      <c r="J98" s="2624"/>
      <c r="K98" s="2624"/>
      <c r="L98" s="2624"/>
      <c r="M98" s="2578"/>
      <c r="N98" s="3059"/>
      <c r="O98" s="3489"/>
      <c r="P98" s="2572"/>
      <c r="Q98" s="2572"/>
      <c r="R98" s="2572"/>
      <c r="S98" s="2575"/>
      <c r="T98" s="2578"/>
      <c r="U98" s="294"/>
      <c r="V98" s="2408" t="s">
        <v>47</v>
      </c>
      <c r="W98" s="2409" t="s">
        <v>2105</v>
      </c>
      <c r="X98" s="2410">
        <v>9</v>
      </c>
      <c r="Y98" s="2413" t="s">
        <v>264</v>
      </c>
      <c r="Z98" s="2412">
        <v>95</v>
      </c>
      <c r="AA98" s="16">
        <f t="shared" si="17"/>
        <v>855</v>
      </c>
      <c r="AB98" s="23">
        <f t="shared" si="18"/>
        <v>957.6</v>
      </c>
      <c r="AC98" s="133"/>
      <c r="AD98" s="35"/>
      <c r="AE98" s="38"/>
      <c r="AF98" s="38" t="s">
        <v>52</v>
      </c>
      <c r="AG98" s="2445"/>
    </row>
    <row r="99" spans="1:33" ht="18" customHeight="1" x14ac:dyDescent="0.25">
      <c r="A99" s="2561"/>
      <c r="B99" s="2593"/>
      <c r="C99" s="2596"/>
      <c r="D99" s="2636"/>
      <c r="E99" s="2673"/>
      <c r="F99" s="2578"/>
      <c r="G99" s="3487"/>
      <c r="H99" s="2578"/>
      <c r="I99" s="2624"/>
      <c r="J99" s="2624"/>
      <c r="K99" s="2624"/>
      <c r="L99" s="2624"/>
      <c r="M99" s="2578"/>
      <c r="N99" s="3059"/>
      <c r="O99" s="3489"/>
      <c r="P99" s="2572"/>
      <c r="Q99" s="2572"/>
      <c r="R99" s="2572"/>
      <c r="S99" s="2575"/>
      <c r="T99" s="2578"/>
      <c r="U99" s="294"/>
      <c r="V99" s="2408" t="s">
        <v>47</v>
      </c>
      <c r="W99" s="2409" t="s">
        <v>2106</v>
      </c>
      <c r="X99" s="2410">
        <v>5</v>
      </c>
      <c r="Y99" s="2413" t="s">
        <v>264</v>
      </c>
      <c r="Z99" s="2412">
        <v>95</v>
      </c>
      <c r="AA99" s="16">
        <f t="shared" si="17"/>
        <v>475</v>
      </c>
      <c r="AB99" s="23">
        <f t="shared" si="18"/>
        <v>532</v>
      </c>
      <c r="AC99" s="133"/>
      <c r="AD99" s="35"/>
      <c r="AE99" s="38"/>
      <c r="AF99" s="38" t="s">
        <v>52</v>
      </c>
      <c r="AG99" s="2445"/>
    </row>
    <row r="100" spans="1:33" ht="33.950000000000003" customHeight="1" x14ac:dyDescent="0.25">
      <c r="A100" s="2561"/>
      <c r="B100" s="2593"/>
      <c r="C100" s="2596"/>
      <c r="D100" s="2636"/>
      <c r="E100" s="2673"/>
      <c r="F100" s="2578"/>
      <c r="G100" s="3487"/>
      <c r="H100" s="2578"/>
      <c r="I100" s="2624"/>
      <c r="J100" s="2624"/>
      <c r="K100" s="2624"/>
      <c r="L100" s="2624"/>
      <c r="M100" s="2578"/>
      <c r="N100" s="3059"/>
      <c r="O100" s="3489"/>
      <c r="P100" s="2572"/>
      <c r="Q100" s="2572"/>
      <c r="R100" s="2572"/>
      <c r="S100" s="2575"/>
      <c r="T100" s="2578"/>
      <c r="U100" s="294"/>
      <c r="V100" s="2408" t="s">
        <v>47</v>
      </c>
      <c r="W100" s="2409" t="s">
        <v>2107</v>
      </c>
      <c r="X100" s="2410">
        <v>1</v>
      </c>
      <c r="Y100" s="2411" t="s">
        <v>1967</v>
      </c>
      <c r="Z100" s="2412">
        <v>135</v>
      </c>
      <c r="AA100" s="16">
        <f t="shared" si="17"/>
        <v>135</v>
      </c>
      <c r="AB100" s="23">
        <f t="shared" si="18"/>
        <v>151.19999999999999</v>
      </c>
      <c r="AC100" s="133"/>
      <c r="AD100" s="35"/>
      <c r="AE100" s="38"/>
      <c r="AF100" s="38" t="s">
        <v>52</v>
      </c>
      <c r="AG100" s="2445"/>
    </row>
    <row r="101" spans="1:33" ht="33.950000000000003" customHeight="1" x14ac:dyDescent="0.25">
      <c r="A101" s="2561"/>
      <c r="B101" s="2593"/>
      <c r="C101" s="2596"/>
      <c r="D101" s="2636"/>
      <c r="E101" s="2673"/>
      <c r="F101" s="2578"/>
      <c r="G101" s="3487"/>
      <c r="H101" s="2578"/>
      <c r="I101" s="2624"/>
      <c r="J101" s="2624"/>
      <c r="K101" s="2624"/>
      <c r="L101" s="2624"/>
      <c r="M101" s="2578"/>
      <c r="N101" s="3059"/>
      <c r="O101" s="3489"/>
      <c r="P101" s="2572"/>
      <c r="Q101" s="2572"/>
      <c r="R101" s="2572"/>
      <c r="S101" s="2575"/>
      <c r="T101" s="2578"/>
      <c r="U101" s="294"/>
      <c r="V101" s="2408" t="s">
        <v>47</v>
      </c>
      <c r="W101" s="2409" t="s">
        <v>2108</v>
      </c>
      <c r="X101" s="2410">
        <v>1</v>
      </c>
      <c r="Y101" s="2411" t="s">
        <v>1967</v>
      </c>
      <c r="Z101" s="2412">
        <v>85</v>
      </c>
      <c r="AA101" s="16">
        <f t="shared" si="17"/>
        <v>85</v>
      </c>
      <c r="AB101" s="23">
        <f t="shared" si="18"/>
        <v>95.2</v>
      </c>
      <c r="AC101" s="133"/>
      <c r="AD101" s="35"/>
      <c r="AE101" s="38"/>
      <c r="AF101" s="38" t="s">
        <v>52</v>
      </c>
      <c r="AG101" s="2445"/>
    </row>
    <row r="102" spans="1:33" ht="33.950000000000003" customHeight="1" x14ac:dyDescent="0.25">
      <c r="A102" s="2561"/>
      <c r="B102" s="2593"/>
      <c r="C102" s="2596"/>
      <c r="D102" s="2636"/>
      <c r="E102" s="2673"/>
      <c r="F102" s="2578"/>
      <c r="G102" s="3487"/>
      <c r="H102" s="2578"/>
      <c r="I102" s="2624"/>
      <c r="J102" s="2624"/>
      <c r="K102" s="2624"/>
      <c r="L102" s="2624"/>
      <c r="M102" s="2578"/>
      <c r="N102" s="3059"/>
      <c r="O102" s="3489"/>
      <c r="P102" s="2572"/>
      <c r="Q102" s="2572"/>
      <c r="R102" s="2572"/>
      <c r="S102" s="2575"/>
      <c r="T102" s="2578"/>
      <c r="U102" s="294"/>
      <c r="V102" s="2408" t="s">
        <v>47</v>
      </c>
      <c r="W102" s="2409" t="s">
        <v>2109</v>
      </c>
      <c r="X102" s="2410">
        <v>1</v>
      </c>
      <c r="Y102" s="2411" t="s">
        <v>1967</v>
      </c>
      <c r="Z102" s="2412">
        <v>348.24</v>
      </c>
      <c r="AA102" s="16">
        <f t="shared" si="17"/>
        <v>348.24</v>
      </c>
      <c r="AB102" s="23">
        <f t="shared" si="18"/>
        <v>390.02879999999999</v>
      </c>
      <c r="AC102" s="133"/>
      <c r="AD102" s="35"/>
      <c r="AE102" s="38"/>
      <c r="AF102" s="38" t="s">
        <v>52</v>
      </c>
      <c r="AG102" s="2445"/>
    </row>
    <row r="103" spans="1:33" ht="18" customHeight="1" x14ac:dyDescent="0.25">
      <c r="A103" s="2561"/>
      <c r="B103" s="2593"/>
      <c r="C103" s="2596"/>
      <c r="D103" s="2636"/>
      <c r="E103" s="2673"/>
      <c r="F103" s="2578"/>
      <c r="G103" s="3487"/>
      <c r="H103" s="2578"/>
      <c r="I103" s="2624"/>
      <c r="J103" s="2624"/>
      <c r="K103" s="2624"/>
      <c r="L103" s="2624"/>
      <c r="M103" s="2578"/>
      <c r="N103" s="3059"/>
      <c r="O103" s="3489"/>
      <c r="P103" s="2572"/>
      <c r="Q103" s="2572"/>
      <c r="R103" s="2572"/>
      <c r="S103" s="2575"/>
      <c r="T103" s="2578"/>
      <c r="U103" s="1870" t="s">
        <v>741</v>
      </c>
      <c r="V103" s="131"/>
      <c r="W103" s="132" t="s">
        <v>82</v>
      </c>
      <c r="X103" s="27"/>
      <c r="Y103" s="28"/>
      <c r="Z103" s="15"/>
      <c r="AA103" s="16"/>
      <c r="AB103" s="16"/>
      <c r="AC103" s="133">
        <f>SUM(AB104:AB107)</f>
        <v>4000.0016000000005</v>
      </c>
      <c r="AD103" s="35"/>
      <c r="AE103" s="38"/>
      <c r="AF103" s="38"/>
      <c r="AG103" s="2445"/>
    </row>
    <row r="104" spans="1:33" ht="44.25" customHeight="1" x14ac:dyDescent="0.25">
      <c r="A104" s="2561"/>
      <c r="B104" s="2593"/>
      <c r="C104" s="2596"/>
      <c r="D104" s="2636"/>
      <c r="E104" s="2673"/>
      <c r="F104" s="2578"/>
      <c r="G104" s="3487"/>
      <c r="H104" s="2578"/>
      <c r="I104" s="2624"/>
      <c r="J104" s="2624"/>
      <c r="K104" s="2624"/>
      <c r="L104" s="2624"/>
      <c r="M104" s="2578"/>
      <c r="N104" s="3059"/>
      <c r="O104" s="3489"/>
      <c r="P104" s="2572"/>
      <c r="Q104" s="2572"/>
      <c r="R104" s="2572"/>
      <c r="S104" s="2575"/>
      <c r="T104" s="2578"/>
      <c r="U104" s="294"/>
      <c r="V104" s="101" t="s">
        <v>47</v>
      </c>
      <c r="W104" s="58" t="s">
        <v>1976</v>
      </c>
      <c r="X104" s="34">
        <v>1</v>
      </c>
      <c r="Y104" s="35" t="s">
        <v>264</v>
      </c>
      <c r="Z104" s="22">
        <v>840</v>
      </c>
      <c r="AA104" s="23">
        <f t="shared" ref="AA104:AA107" si="19">+X104*Z104</f>
        <v>840</v>
      </c>
      <c r="AB104" s="23">
        <f t="shared" ref="AB104:AB107" si="20">+AA104*0.12+AA104</f>
        <v>940.8</v>
      </c>
      <c r="AC104" s="29"/>
      <c r="AD104" s="35"/>
      <c r="AE104" s="38"/>
      <c r="AF104" s="38" t="s">
        <v>52</v>
      </c>
      <c r="AG104" s="2445"/>
    </row>
    <row r="105" spans="1:33" ht="18" customHeight="1" x14ac:dyDescent="0.25">
      <c r="A105" s="2561"/>
      <c r="B105" s="2593"/>
      <c r="C105" s="2596"/>
      <c r="D105" s="2636"/>
      <c r="E105" s="2673"/>
      <c r="F105" s="2578"/>
      <c r="G105" s="3487"/>
      <c r="H105" s="2578"/>
      <c r="I105" s="2624"/>
      <c r="J105" s="2624"/>
      <c r="K105" s="2624"/>
      <c r="L105" s="2624"/>
      <c r="M105" s="2578"/>
      <c r="N105" s="3059"/>
      <c r="O105" s="3489"/>
      <c r="P105" s="2572"/>
      <c r="Q105" s="2572"/>
      <c r="R105" s="2572"/>
      <c r="S105" s="2575"/>
      <c r="T105" s="2578"/>
      <c r="U105" s="294"/>
      <c r="V105" s="101" t="s">
        <v>47</v>
      </c>
      <c r="W105" s="2359" t="s">
        <v>2080</v>
      </c>
      <c r="X105" s="27">
        <v>2</v>
      </c>
      <c r="Y105" s="28" t="s">
        <v>264</v>
      </c>
      <c r="Z105" s="15">
        <v>102.765</v>
      </c>
      <c r="AA105" s="16">
        <f t="shared" si="19"/>
        <v>205.53</v>
      </c>
      <c r="AB105" s="16">
        <f t="shared" si="20"/>
        <v>230.1936</v>
      </c>
      <c r="AC105" s="133"/>
      <c r="AD105" s="28"/>
      <c r="AE105" s="134"/>
      <c r="AF105" s="134" t="s">
        <v>52</v>
      </c>
      <c r="AG105" s="2445"/>
    </row>
    <row r="106" spans="1:33" ht="18" customHeight="1" x14ac:dyDescent="0.25">
      <c r="A106" s="2561"/>
      <c r="B106" s="2593"/>
      <c r="C106" s="2596"/>
      <c r="D106" s="2636"/>
      <c r="E106" s="2673"/>
      <c r="F106" s="2578"/>
      <c r="G106" s="3487"/>
      <c r="H106" s="2578"/>
      <c r="I106" s="2624"/>
      <c r="J106" s="2624"/>
      <c r="K106" s="2624"/>
      <c r="L106" s="2624"/>
      <c r="M106" s="2578"/>
      <c r="N106" s="3059"/>
      <c r="O106" s="3489"/>
      <c r="P106" s="2572"/>
      <c r="Q106" s="2572"/>
      <c r="R106" s="2572"/>
      <c r="S106" s="2575"/>
      <c r="T106" s="2578"/>
      <c r="U106" s="294"/>
      <c r="V106" s="101" t="s">
        <v>47</v>
      </c>
      <c r="W106" s="58" t="s">
        <v>1977</v>
      </c>
      <c r="X106" s="34">
        <v>9</v>
      </c>
      <c r="Y106" s="35" t="s">
        <v>264</v>
      </c>
      <c r="Z106" s="22">
        <v>139.99</v>
      </c>
      <c r="AA106" s="16">
        <f t="shared" si="19"/>
        <v>1259.9100000000001</v>
      </c>
      <c r="AB106" s="16">
        <f t="shared" si="20"/>
        <v>1411.0992000000001</v>
      </c>
      <c r="AC106" s="29"/>
      <c r="AD106" s="35"/>
      <c r="AE106" s="38"/>
      <c r="AF106" s="38" t="s">
        <v>52</v>
      </c>
      <c r="AG106" s="2445"/>
    </row>
    <row r="107" spans="1:33" ht="18" customHeight="1" x14ac:dyDescent="0.25">
      <c r="A107" s="2561"/>
      <c r="B107" s="2593"/>
      <c r="C107" s="2596"/>
      <c r="D107" s="2636"/>
      <c r="E107" s="2673"/>
      <c r="F107" s="2578"/>
      <c r="G107" s="3487"/>
      <c r="H107" s="2578"/>
      <c r="I107" s="2624"/>
      <c r="J107" s="2624"/>
      <c r="K107" s="2624"/>
      <c r="L107" s="2624"/>
      <c r="M107" s="2578"/>
      <c r="N107" s="3059"/>
      <c r="O107" s="3489"/>
      <c r="P107" s="2572"/>
      <c r="Q107" s="2572"/>
      <c r="R107" s="2572"/>
      <c r="S107" s="2575"/>
      <c r="T107" s="2614"/>
      <c r="U107" s="293"/>
      <c r="V107" s="105" t="s">
        <v>47</v>
      </c>
      <c r="W107" s="106" t="s">
        <v>1978</v>
      </c>
      <c r="X107" s="107">
        <v>1</v>
      </c>
      <c r="Y107" s="111" t="s">
        <v>264</v>
      </c>
      <c r="Z107" s="108">
        <v>1265.99</v>
      </c>
      <c r="AA107" s="2352">
        <f t="shared" si="19"/>
        <v>1265.99</v>
      </c>
      <c r="AB107" s="2352">
        <f t="shared" si="20"/>
        <v>1417.9087999999999</v>
      </c>
      <c r="AC107" s="110"/>
      <c r="AD107" s="111"/>
      <c r="AE107" s="112"/>
      <c r="AF107" s="112" t="s">
        <v>52</v>
      </c>
      <c r="AG107" s="2446"/>
    </row>
    <row r="108" spans="1:33" ht="93" customHeight="1" x14ac:dyDescent="0.25">
      <c r="A108" s="2561"/>
      <c r="B108" s="2241" t="s">
        <v>1765</v>
      </c>
      <c r="C108" s="2221" t="s">
        <v>1766</v>
      </c>
      <c r="D108" s="2222" t="s">
        <v>1934</v>
      </c>
      <c r="E108" s="2223" t="s">
        <v>47</v>
      </c>
      <c r="F108" s="2215" t="s">
        <v>672</v>
      </c>
      <c r="G108" s="2215" t="s">
        <v>96</v>
      </c>
      <c r="H108" s="2215" t="s">
        <v>1902</v>
      </c>
      <c r="I108" s="2219">
        <v>1</v>
      </c>
      <c r="J108" s="2219">
        <v>2</v>
      </c>
      <c r="K108" s="2217">
        <v>4</v>
      </c>
      <c r="L108" s="2217">
        <v>4</v>
      </c>
      <c r="M108" s="2215" t="s">
        <v>1903</v>
      </c>
      <c r="N108" s="2233" t="s">
        <v>366</v>
      </c>
      <c r="O108" s="2321">
        <v>0</v>
      </c>
      <c r="P108" s="2246">
        <v>0</v>
      </c>
      <c r="Q108" s="2246">
        <v>0</v>
      </c>
      <c r="R108" s="2246">
        <v>0</v>
      </c>
      <c r="S108" s="2245">
        <f>SUM(O108:Q108)</f>
        <v>0</v>
      </c>
      <c r="T108" s="2216" t="s">
        <v>1914</v>
      </c>
      <c r="U108" s="297"/>
      <c r="V108" s="2365"/>
      <c r="W108" s="68"/>
      <c r="X108" s="143"/>
      <c r="Y108" s="144"/>
      <c r="Z108" s="76"/>
      <c r="AA108" s="145"/>
      <c r="AB108" s="145"/>
      <c r="AC108" s="2330"/>
      <c r="AD108" s="144"/>
      <c r="AE108" s="146"/>
      <c r="AF108" s="146"/>
      <c r="AG108" s="2225"/>
    </row>
    <row r="109" spans="1:33" s="19" customFormat="1" ht="90.75" customHeight="1" thickBot="1" x14ac:dyDescent="0.3">
      <c r="A109" s="2561"/>
      <c r="B109" s="2331" t="s">
        <v>1765</v>
      </c>
      <c r="C109" s="2198" t="s">
        <v>1766</v>
      </c>
      <c r="D109" s="2109" t="s">
        <v>1934</v>
      </c>
      <c r="E109" s="2255" t="s">
        <v>47</v>
      </c>
      <c r="F109" s="2111" t="s">
        <v>675</v>
      </c>
      <c r="G109" s="2111" t="s">
        <v>136</v>
      </c>
      <c r="H109" s="2111" t="s">
        <v>1979</v>
      </c>
      <c r="I109" s="2200">
        <v>1</v>
      </c>
      <c r="J109" s="2200">
        <v>1</v>
      </c>
      <c r="K109" s="2201">
        <v>1</v>
      </c>
      <c r="L109" s="2201">
        <v>1</v>
      </c>
      <c r="M109" s="2111" t="s">
        <v>1907</v>
      </c>
      <c r="N109" s="2114" t="s">
        <v>193</v>
      </c>
      <c r="O109" s="2332">
        <v>0</v>
      </c>
      <c r="P109" s="2333">
        <v>0</v>
      </c>
      <c r="Q109" s="2333">
        <f>+AC109</f>
        <v>0</v>
      </c>
      <c r="R109" s="2333">
        <v>0</v>
      </c>
      <c r="S109" s="2334">
        <f>SUM(O109:Q109)</f>
        <v>0</v>
      </c>
      <c r="T109" s="2114" t="s">
        <v>1914</v>
      </c>
      <c r="U109" s="2202"/>
      <c r="V109" s="2264"/>
      <c r="W109" s="2335"/>
      <c r="X109" s="2259"/>
      <c r="Y109" s="2260"/>
      <c r="Z109" s="2336"/>
      <c r="AA109" s="2336"/>
      <c r="AB109" s="2336"/>
      <c r="AC109" s="2337"/>
      <c r="AD109" s="2260"/>
      <c r="AE109" s="2125"/>
      <c r="AF109" s="2125"/>
      <c r="AG109" s="2126"/>
    </row>
    <row r="110" spans="1:33" s="84" customFormat="1" ht="22.5" customHeight="1" thickBot="1" x14ac:dyDescent="0.3">
      <c r="A110" s="2562"/>
      <c r="B110" s="2429" t="s">
        <v>137</v>
      </c>
      <c r="C110" s="2429"/>
      <c r="D110" s="2429"/>
      <c r="E110" s="2429"/>
      <c r="F110" s="2429"/>
      <c r="G110" s="2429"/>
      <c r="H110" s="2429"/>
      <c r="I110" s="2429"/>
      <c r="J110" s="2429"/>
      <c r="K110" s="2429"/>
      <c r="L110" s="2429"/>
      <c r="M110" s="2429"/>
      <c r="N110" s="79" t="s">
        <v>138</v>
      </c>
      <c r="O110" s="81">
        <f>SUM(O34:O109)</f>
        <v>234.7296</v>
      </c>
      <c r="P110" s="81">
        <f>SUM(P34:P109)</f>
        <v>31703.996800000004</v>
      </c>
      <c r="Q110" s="81">
        <f>SUM(Q34:Q109)</f>
        <v>7875.7216000000008</v>
      </c>
      <c r="R110" s="81">
        <f>SUM(R34:R109)</f>
        <v>0</v>
      </c>
      <c r="S110" s="81">
        <f>SUM(S34:S109)</f>
        <v>39814.448000000004</v>
      </c>
      <c r="T110" s="82"/>
      <c r="U110" s="3159" t="s">
        <v>139</v>
      </c>
      <c r="V110" s="2429"/>
      <c r="W110" s="2429"/>
      <c r="X110" s="2429"/>
      <c r="Y110" s="2429"/>
      <c r="Z110" s="2429"/>
      <c r="AA110" s="2429"/>
      <c r="AB110" s="79" t="s">
        <v>138</v>
      </c>
      <c r="AC110" s="83">
        <f>SUM(AC34:AC109)</f>
        <v>39814.448000000004</v>
      </c>
      <c r="AD110" s="2541"/>
      <c r="AE110" s="2542"/>
      <c r="AF110" s="2542"/>
      <c r="AG110" s="2543"/>
    </row>
    <row r="111" spans="1:33" s="19" customFormat="1" ht="74.25" customHeight="1" x14ac:dyDescent="0.25">
      <c r="A111" s="2403" t="s">
        <v>194</v>
      </c>
      <c r="B111" s="2247" t="s">
        <v>44</v>
      </c>
      <c r="C111" s="2244" t="s">
        <v>45</v>
      </c>
      <c r="D111" s="2242" t="s">
        <v>1883</v>
      </c>
      <c r="E111" s="2311" t="s">
        <v>47</v>
      </c>
      <c r="F111" s="2208" t="s">
        <v>1980</v>
      </c>
      <c r="G111" s="2208" t="s">
        <v>195</v>
      </c>
      <c r="H111" s="2208" t="s">
        <v>1981</v>
      </c>
      <c r="I111" s="2213">
        <v>6</v>
      </c>
      <c r="J111" s="2213">
        <v>6</v>
      </c>
      <c r="K111" s="2214">
        <v>6</v>
      </c>
      <c r="L111" s="2214">
        <v>6</v>
      </c>
      <c r="M111" s="2208" t="s">
        <v>1982</v>
      </c>
      <c r="N111" s="2212" t="s">
        <v>400</v>
      </c>
      <c r="O111" s="2312">
        <v>0</v>
      </c>
      <c r="P111" s="2209">
        <v>0</v>
      </c>
      <c r="Q111" s="2209">
        <f>+AC111</f>
        <v>0</v>
      </c>
      <c r="R111" s="2313">
        <v>0</v>
      </c>
      <c r="S111" s="2210">
        <f t="shared" ref="S111:S117" si="21">SUM(O111:Q111)</f>
        <v>0</v>
      </c>
      <c r="T111" s="2212" t="s">
        <v>1983</v>
      </c>
      <c r="U111" s="96"/>
      <c r="V111" s="2390"/>
      <c r="W111" s="2338"/>
      <c r="X111" s="42"/>
      <c r="Y111" s="43"/>
      <c r="Z111" s="44"/>
      <c r="AA111" s="44"/>
      <c r="AB111" s="44"/>
      <c r="AC111" s="45"/>
      <c r="AD111" s="43"/>
      <c r="AE111" s="2318"/>
      <c r="AF111" s="2318"/>
      <c r="AG111" s="2243"/>
    </row>
    <row r="112" spans="1:33" ht="74.25" customHeight="1" x14ac:dyDescent="0.25">
      <c r="A112" s="2761" t="s">
        <v>194</v>
      </c>
      <c r="B112" s="2319" t="s">
        <v>44</v>
      </c>
      <c r="C112" s="2221" t="s">
        <v>45</v>
      </c>
      <c r="D112" s="2222" t="s">
        <v>1883</v>
      </c>
      <c r="E112" s="2223" t="s">
        <v>47</v>
      </c>
      <c r="F112" s="2215" t="s">
        <v>197</v>
      </c>
      <c r="G112" s="2215" t="s">
        <v>198</v>
      </c>
      <c r="H112" s="2215" t="s">
        <v>1984</v>
      </c>
      <c r="I112" s="2219">
        <v>6</v>
      </c>
      <c r="J112" s="2219">
        <v>6</v>
      </c>
      <c r="K112" s="2217">
        <v>6</v>
      </c>
      <c r="L112" s="2217">
        <v>6</v>
      </c>
      <c r="M112" s="2215" t="s">
        <v>1985</v>
      </c>
      <c r="N112" s="2233" t="s">
        <v>404</v>
      </c>
      <c r="O112" s="2321">
        <v>0</v>
      </c>
      <c r="P112" s="2246">
        <v>0</v>
      </c>
      <c r="Q112" s="2246">
        <v>0</v>
      </c>
      <c r="R112" s="2246">
        <v>0</v>
      </c>
      <c r="S112" s="2245">
        <f t="shared" si="21"/>
        <v>0</v>
      </c>
      <c r="T112" s="2233" t="s">
        <v>1983</v>
      </c>
      <c r="U112" s="2190"/>
      <c r="V112" s="2196"/>
      <c r="W112" s="2367"/>
      <c r="X112" s="125"/>
      <c r="Y112" s="126"/>
      <c r="Z112" s="127"/>
      <c r="AA112" s="128"/>
      <c r="AB112" s="128"/>
      <c r="AC112" s="129"/>
      <c r="AD112" s="126"/>
      <c r="AE112" s="130"/>
      <c r="AF112" s="130"/>
      <c r="AG112" s="2224"/>
    </row>
    <row r="113" spans="1:33" ht="74.25" customHeight="1" x14ac:dyDescent="0.25">
      <c r="A113" s="2561"/>
      <c r="B113" s="2319" t="s">
        <v>44</v>
      </c>
      <c r="C113" s="2221" t="s">
        <v>45</v>
      </c>
      <c r="D113" s="2222" t="s">
        <v>1883</v>
      </c>
      <c r="E113" s="2223" t="s">
        <v>47</v>
      </c>
      <c r="F113" s="2215" t="s">
        <v>1986</v>
      </c>
      <c r="G113" s="2215" t="s">
        <v>201</v>
      </c>
      <c r="H113" s="2215" t="s">
        <v>1987</v>
      </c>
      <c r="I113" s="2219">
        <v>6</v>
      </c>
      <c r="J113" s="2219">
        <v>6</v>
      </c>
      <c r="K113" s="2217">
        <v>6</v>
      </c>
      <c r="L113" s="2217">
        <v>6</v>
      </c>
      <c r="M113" s="2215" t="s">
        <v>1988</v>
      </c>
      <c r="N113" s="2233" t="s">
        <v>407</v>
      </c>
      <c r="O113" s="2321">
        <v>0</v>
      </c>
      <c r="P113" s="2246">
        <v>0</v>
      </c>
      <c r="Q113" s="2246">
        <v>0</v>
      </c>
      <c r="R113" s="2246">
        <v>0</v>
      </c>
      <c r="S113" s="2245">
        <f t="shared" si="21"/>
        <v>0</v>
      </c>
      <c r="T113" s="2233" t="s">
        <v>1983</v>
      </c>
      <c r="U113" s="142"/>
      <c r="V113" s="2360"/>
      <c r="W113" s="2391"/>
      <c r="X113" s="143"/>
      <c r="Y113" s="144"/>
      <c r="Z113" s="76"/>
      <c r="AA113" s="145"/>
      <c r="AB113" s="145"/>
      <c r="AC113" s="2330"/>
      <c r="AD113" s="144"/>
      <c r="AE113" s="146"/>
      <c r="AF113" s="146"/>
      <c r="AG113" s="2224"/>
    </row>
    <row r="114" spans="1:33" ht="73.5" customHeight="1" x14ac:dyDescent="0.25">
      <c r="A114" s="2561"/>
      <c r="B114" s="2319" t="s">
        <v>44</v>
      </c>
      <c r="C114" s="2221" t="s">
        <v>45</v>
      </c>
      <c r="D114" s="2222" t="s">
        <v>1883</v>
      </c>
      <c r="E114" s="2223" t="s">
        <v>47</v>
      </c>
      <c r="F114" s="2215" t="s">
        <v>1989</v>
      </c>
      <c r="G114" s="2215" t="s">
        <v>410</v>
      </c>
      <c r="H114" s="2215" t="s">
        <v>1990</v>
      </c>
      <c r="I114" s="2219">
        <v>50</v>
      </c>
      <c r="J114" s="2219">
        <v>50</v>
      </c>
      <c r="K114" s="2217">
        <v>24</v>
      </c>
      <c r="L114" s="2217">
        <v>24</v>
      </c>
      <c r="M114" s="2215" t="s">
        <v>1991</v>
      </c>
      <c r="N114" s="2233" t="s">
        <v>1748</v>
      </c>
      <c r="O114" s="2321">
        <v>0</v>
      </c>
      <c r="P114" s="2246">
        <v>0</v>
      </c>
      <c r="Q114" s="2246">
        <v>0</v>
      </c>
      <c r="R114" s="2246">
        <v>0</v>
      </c>
      <c r="S114" s="2245">
        <f t="shared" si="21"/>
        <v>0</v>
      </c>
      <c r="T114" s="2233" t="s">
        <v>1983</v>
      </c>
      <c r="U114" s="123"/>
      <c r="V114" s="2196"/>
      <c r="W114" s="2392"/>
      <c r="X114" s="125"/>
      <c r="Y114" s="126"/>
      <c r="Z114" s="127"/>
      <c r="AA114" s="128"/>
      <c r="AB114" s="128"/>
      <c r="AC114" s="129"/>
      <c r="AD114" s="126"/>
      <c r="AE114" s="130"/>
      <c r="AF114" s="130"/>
      <c r="AG114" s="2224"/>
    </row>
    <row r="115" spans="1:33" ht="78" customHeight="1" x14ac:dyDescent="0.25">
      <c r="A115" s="2561"/>
      <c r="B115" s="2319" t="s">
        <v>44</v>
      </c>
      <c r="C115" s="2221" t="s">
        <v>45</v>
      </c>
      <c r="D115" s="2222" t="s">
        <v>1883</v>
      </c>
      <c r="E115" s="2223" t="s">
        <v>47</v>
      </c>
      <c r="F115" s="2215" t="s">
        <v>1992</v>
      </c>
      <c r="G115" s="2215" t="s">
        <v>204</v>
      </c>
      <c r="H115" s="2215" t="s">
        <v>1993</v>
      </c>
      <c r="I115" s="2219">
        <v>50</v>
      </c>
      <c r="J115" s="2219">
        <v>50</v>
      </c>
      <c r="K115" s="2217">
        <v>24</v>
      </c>
      <c r="L115" s="2217">
        <v>24</v>
      </c>
      <c r="M115" s="2215" t="s">
        <v>1994</v>
      </c>
      <c r="N115" s="2233" t="s">
        <v>206</v>
      </c>
      <c r="O115" s="2321">
        <v>0</v>
      </c>
      <c r="P115" s="2246">
        <v>0</v>
      </c>
      <c r="Q115" s="2246">
        <v>0</v>
      </c>
      <c r="R115" s="2246">
        <v>0</v>
      </c>
      <c r="S115" s="2245">
        <f t="shared" si="21"/>
        <v>0</v>
      </c>
      <c r="T115" s="2233" t="s">
        <v>1983</v>
      </c>
      <c r="U115" s="1870"/>
      <c r="V115" s="131"/>
      <c r="W115" s="2389"/>
      <c r="X115" s="2349"/>
      <c r="Y115" s="2350"/>
      <c r="Z115" s="2351"/>
      <c r="AA115" s="2352"/>
      <c r="AB115" s="2352"/>
      <c r="AC115" s="2353"/>
      <c r="AD115" s="2350"/>
      <c r="AE115" s="2354"/>
      <c r="AF115" s="2354"/>
      <c r="AG115" s="2224"/>
    </row>
    <row r="116" spans="1:33" ht="78" customHeight="1" x14ac:dyDescent="0.25">
      <c r="A116" s="2561"/>
      <c r="B116" s="2319" t="s">
        <v>44</v>
      </c>
      <c r="C116" s="2221" t="s">
        <v>45</v>
      </c>
      <c r="D116" s="2222" t="s">
        <v>1883</v>
      </c>
      <c r="E116" s="2223" t="s">
        <v>47</v>
      </c>
      <c r="F116" s="2215" t="s">
        <v>1901</v>
      </c>
      <c r="G116" s="2215" t="s">
        <v>96</v>
      </c>
      <c r="H116" s="2215" t="s">
        <v>1902</v>
      </c>
      <c r="I116" s="2219">
        <v>1</v>
      </c>
      <c r="J116" s="2219">
        <v>2</v>
      </c>
      <c r="K116" s="2217">
        <v>4</v>
      </c>
      <c r="L116" s="2217">
        <v>4</v>
      </c>
      <c r="M116" s="2215" t="s">
        <v>1903</v>
      </c>
      <c r="N116" s="2233" t="s">
        <v>366</v>
      </c>
      <c r="O116" s="2321">
        <v>0</v>
      </c>
      <c r="P116" s="2246">
        <v>0</v>
      </c>
      <c r="Q116" s="2246">
        <v>0</v>
      </c>
      <c r="R116" s="2246">
        <v>0</v>
      </c>
      <c r="S116" s="2245">
        <f t="shared" si="21"/>
        <v>0</v>
      </c>
      <c r="T116" s="2233" t="s">
        <v>1983</v>
      </c>
      <c r="U116" s="1872"/>
      <c r="V116" s="102"/>
      <c r="W116" s="2325"/>
      <c r="X116" s="27"/>
      <c r="Y116" s="28"/>
      <c r="Z116" s="15"/>
      <c r="AA116" s="16"/>
      <c r="AB116" s="16"/>
      <c r="AC116" s="133"/>
      <c r="AD116" s="28"/>
      <c r="AE116" s="134"/>
      <c r="AF116" s="134"/>
      <c r="AG116" s="2224"/>
    </row>
    <row r="117" spans="1:33" s="19" customFormat="1" ht="78" customHeight="1" thickBot="1" x14ac:dyDescent="0.3">
      <c r="A117" s="2561"/>
      <c r="B117" s="2331" t="s">
        <v>44</v>
      </c>
      <c r="C117" s="2198" t="s">
        <v>45</v>
      </c>
      <c r="D117" s="2109" t="s">
        <v>1883</v>
      </c>
      <c r="E117" s="2255" t="s">
        <v>47</v>
      </c>
      <c r="F117" s="2111" t="s">
        <v>1995</v>
      </c>
      <c r="G117" s="2111" t="s">
        <v>210</v>
      </c>
      <c r="H117" s="2111" t="s">
        <v>1996</v>
      </c>
      <c r="I117" s="2200">
        <v>50</v>
      </c>
      <c r="J117" s="2200">
        <v>50</v>
      </c>
      <c r="K117" s="2201">
        <v>24</v>
      </c>
      <c r="L117" s="2201">
        <v>24</v>
      </c>
      <c r="M117" s="2111" t="s">
        <v>1907</v>
      </c>
      <c r="N117" s="2114" t="s">
        <v>193</v>
      </c>
      <c r="O117" s="2332">
        <v>0</v>
      </c>
      <c r="P117" s="2333">
        <v>0</v>
      </c>
      <c r="Q117" s="2333">
        <v>0</v>
      </c>
      <c r="R117" s="2333">
        <v>0</v>
      </c>
      <c r="S117" s="2334">
        <f t="shared" si="21"/>
        <v>0</v>
      </c>
      <c r="T117" s="2114" t="s">
        <v>1983</v>
      </c>
      <c r="U117" s="2202"/>
      <c r="V117" s="2206"/>
      <c r="W117" s="2368"/>
      <c r="X117" s="2259"/>
      <c r="Y117" s="2260"/>
      <c r="Z117" s="2336"/>
      <c r="AA117" s="2336"/>
      <c r="AB117" s="2336"/>
      <c r="AC117" s="2337"/>
      <c r="AD117" s="2260"/>
      <c r="AE117" s="2125"/>
      <c r="AF117" s="2125"/>
      <c r="AG117" s="2126"/>
    </row>
    <row r="118" spans="1:33" s="84" customFormat="1" ht="22.5" customHeight="1" thickBot="1" x14ac:dyDescent="0.3">
      <c r="A118" s="2562"/>
      <c r="B118" s="2429" t="s">
        <v>137</v>
      </c>
      <c r="C118" s="2429"/>
      <c r="D118" s="2429"/>
      <c r="E118" s="2429"/>
      <c r="F118" s="2429"/>
      <c r="G118" s="2429"/>
      <c r="H118" s="2429"/>
      <c r="I118" s="2429"/>
      <c r="J118" s="2429"/>
      <c r="K118" s="2429"/>
      <c r="L118" s="2429"/>
      <c r="M118" s="2429"/>
      <c r="N118" s="79" t="s">
        <v>138</v>
      </c>
      <c r="O118" s="81">
        <f>SUM(O111:O117)</f>
        <v>0</v>
      </c>
      <c r="P118" s="81">
        <f>SUM(P111:P117)</f>
        <v>0</v>
      </c>
      <c r="Q118" s="81">
        <f>SUM(Q111:Q117)</f>
        <v>0</v>
      </c>
      <c r="R118" s="81">
        <f>SUM(R111:R117)</f>
        <v>0</v>
      </c>
      <c r="S118" s="81">
        <f>SUM(S111:S117)</f>
        <v>0</v>
      </c>
      <c r="T118" s="82"/>
      <c r="U118" s="3159" t="s">
        <v>139</v>
      </c>
      <c r="V118" s="2429"/>
      <c r="W118" s="2429"/>
      <c r="X118" s="2429"/>
      <c r="Y118" s="2429"/>
      <c r="Z118" s="2429"/>
      <c r="AA118" s="2429"/>
      <c r="AB118" s="79" t="s">
        <v>138</v>
      </c>
      <c r="AC118" s="83">
        <f>SUM(AC111:AC117)</f>
        <v>0</v>
      </c>
      <c r="AD118" s="2541"/>
      <c r="AE118" s="2542"/>
      <c r="AF118" s="2542"/>
      <c r="AG118" s="2543"/>
    </row>
    <row r="119" spans="1:33" s="19" customFormat="1" ht="130.5" customHeight="1" x14ac:dyDescent="0.25">
      <c r="A119" s="2403" t="s">
        <v>1997</v>
      </c>
      <c r="B119" s="2247" t="s">
        <v>1765</v>
      </c>
      <c r="C119" s="2244" t="s">
        <v>1766</v>
      </c>
      <c r="D119" s="2242" t="s">
        <v>1998</v>
      </c>
      <c r="E119" s="2311" t="s">
        <v>47</v>
      </c>
      <c r="F119" s="2208" t="s">
        <v>1999</v>
      </c>
      <c r="G119" s="2208" t="s">
        <v>2000</v>
      </c>
      <c r="H119" s="2208" t="s">
        <v>2001</v>
      </c>
      <c r="I119" s="2213">
        <v>8</v>
      </c>
      <c r="J119" s="2213">
        <v>8</v>
      </c>
      <c r="K119" s="2214">
        <v>8</v>
      </c>
      <c r="L119" s="2214">
        <v>8</v>
      </c>
      <c r="M119" s="2208" t="s">
        <v>2002</v>
      </c>
      <c r="N119" s="2212" t="s">
        <v>2003</v>
      </c>
      <c r="O119" s="2312">
        <v>0</v>
      </c>
      <c r="P119" s="2209">
        <v>0</v>
      </c>
      <c r="Q119" s="2209">
        <f>+AC119</f>
        <v>0</v>
      </c>
      <c r="R119" s="2313">
        <v>0</v>
      </c>
      <c r="S119" s="2210">
        <f>SUM(O119:Q119)</f>
        <v>0</v>
      </c>
      <c r="T119" s="2212" t="s">
        <v>2004</v>
      </c>
      <c r="U119" s="96"/>
      <c r="V119" s="2315"/>
      <c r="W119" s="341"/>
      <c r="X119" s="2393"/>
      <c r="Y119" s="2394"/>
      <c r="Z119" s="2317"/>
      <c r="AA119" s="2317"/>
      <c r="AB119" s="2317"/>
      <c r="AC119" s="2317"/>
      <c r="AD119" s="285"/>
      <c r="AE119" s="2318"/>
      <c r="AF119" s="2318"/>
      <c r="AG119" s="2243"/>
    </row>
    <row r="120" spans="1:33" ht="85.5" customHeight="1" x14ac:dyDescent="0.25">
      <c r="A120" s="2761" t="s">
        <v>1997</v>
      </c>
      <c r="B120" s="2319" t="s">
        <v>1765</v>
      </c>
      <c r="C120" s="2221" t="s">
        <v>1766</v>
      </c>
      <c r="D120" s="2222" t="s">
        <v>1998</v>
      </c>
      <c r="E120" s="2223" t="s">
        <v>47</v>
      </c>
      <c r="F120" s="2215" t="s">
        <v>2005</v>
      </c>
      <c r="G120" s="2215" t="s">
        <v>2006</v>
      </c>
      <c r="H120" s="2215" t="s">
        <v>2007</v>
      </c>
      <c r="I120" s="2219">
        <v>3</v>
      </c>
      <c r="J120" s="2219">
        <v>3</v>
      </c>
      <c r="K120" s="2217">
        <v>3</v>
      </c>
      <c r="L120" s="2217">
        <v>3</v>
      </c>
      <c r="M120" s="2215" t="s">
        <v>2008</v>
      </c>
      <c r="N120" s="2233" t="s">
        <v>2009</v>
      </c>
      <c r="O120" s="2321">
        <v>0</v>
      </c>
      <c r="P120" s="2246">
        <v>0</v>
      </c>
      <c r="Q120" s="2246">
        <v>0</v>
      </c>
      <c r="R120" s="2246">
        <v>0</v>
      </c>
      <c r="S120" s="2245">
        <f>SUM(O120:Q120)</f>
        <v>0</v>
      </c>
      <c r="T120" s="2233" t="s">
        <v>2004</v>
      </c>
      <c r="U120" s="2190"/>
      <c r="V120" s="2196"/>
      <c r="W120" s="2367"/>
      <c r="X120" s="125"/>
      <c r="Y120" s="126"/>
      <c r="Z120" s="127"/>
      <c r="AA120" s="128"/>
      <c r="AB120" s="128"/>
      <c r="AC120" s="129"/>
      <c r="AD120" s="126"/>
      <c r="AE120" s="130"/>
      <c r="AF120" s="130"/>
      <c r="AG120" s="2224"/>
    </row>
    <row r="121" spans="1:33" ht="90.75" customHeight="1" x14ac:dyDescent="0.25">
      <c r="A121" s="2561"/>
      <c r="B121" s="2319" t="s">
        <v>1765</v>
      </c>
      <c r="C121" s="2221" t="s">
        <v>1766</v>
      </c>
      <c r="D121" s="2222" t="s">
        <v>1998</v>
      </c>
      <c r="E121" s="2223" t="s">
        <v>47</v>
      </c>
      <c r="F121" s="2215" t="s">
        <v>2010</v>
      </c>
      <c r="G121" s="2215" t="s">
        <v>2011</v>
      </c>
      <c r="H121" s="2215" t="s">
        <v>2012</v>
      </c>
      <c r="I121" s="2219">
        <v>2</v>
      </c>
      <c r="J121" s="2219">
        <v>2</v>
      </c>
      <c r="K121" s="2217">
        <v>8</v>
      </c>
      <c r="L121" s="2217">
        <v>8</v>
      </c>
      <c r="M121" s="2215" t="s">
        <v>2013</v>
      </c>
      <c r="N121" s="2233" t="s">
        <v>2014</v>
      </c>
      <c r="O121" s="2321">
        <v>0</v>
      </c>
      <c r="P121" s="2246">
        <v>0</v>
      </c>
      <c r="Q121" s="2246">
        <v>0</v>
      </c>
      <c r="R121" s="2246">
        <v>0</v>
      </c>
      <c r="S121" s="2245">
        <f>SUM(O121:Q121)</f>
        <v>0</v>
      </c>
      <c r="T121" s="2233" t="s">
        <v>2004</v>
      </c>
      <c r="U121" s="123"/>
      <c r="V121" s="2196"/>
      <c r="W121" s="2392"/>
      <c r="X121" s="125"/>
      <c r="Y121" s="126"/>
      <c r="Z121" s="127"/>
      <c r="AA121" s="128"/>
      <c r="AB121" s="128"/>
      <c r="AC121" s="129"/>
      <c r="AD121" s="126"/>
      <c r="AE121" s="130"/>
      <c r="AF121" s="130"/>
      <c r="AG121" s="2224"/>
    </row>
    <row r="122" spans="1:33" s="19" customFormat="1" ht="33.950000000000003" customHeight="1" x14ac:dyDescent="0.25">
      <c r="A122" s="2561"/>
      <c r="B122" s="3463" t="s">
        <v>1765</v>
      </c>
      <c r="C122" s="2595" t="s">
        <v>1766</v>
      </c>
      <c r="D122" s="2635" t="s">
        <v>1998</v>
      </c>
      <c r="E122" s="2672" t="s">
        <v>47</v>
      </c>
      <c r="F122" s="2577" t="s">
        <v>2015</v>
      </c>
      <c r="G122" s="2577" t="s">
        <v>2070</v>
      </c>
      <c r="H122" s="2577" t="s">
        <v>2016</v>
      </c>
      <c r="I122" s="2580">
        <v>8</v>
      </c>
      <c r="J122" s="2580">
        <v>8</v>
      </c>
      <c r="K122" s="3078">
        <v>4</v>
      </c>
      <c r="L122" s="3078">
        <v>4</v>
      </c>
      <c r="M122" s="2577" t="s">
        <v>2017</v>
      </c>
      <c r="N122" s="3075" t="s">
        <v>2018</v>
      </c>
      <c r="O122" s="3493">
        <f>+AC122</f>
        <v>134.13120000000001</v>
      </c>
      <c r="P122" s="3496">
        <v>0</v>
      </c>
      <c r="Q122" s="3496">
        <v>0</v>
      </c>
      <c r="R122" s="3496">
        <v>0</v>
      </c>
      <c r="S122" s="3490">
        <f>SUM(O122:Q126)</f>
        <v>134.13120000000001</v>
      </c>
      <c r="T122" s="3075" t="s">
        <v>2004</v>
      </c>
      <c r="U122" s="295" t="s">
        <v>65</v>
      </c>
      <c r="V122" s="98"/>
      <c r="W122" s="103" t="s">
        <v>66</v>
      </c>
      <c r="X122" s="266"/>
      <c r="Y122" s="147"/>
      <c r="Z122" s="53"/>
      <c r="AA122" s="53"/>
      <c r="AB122" s="53"/>
      <c r="AC122" s="148">
        <f>SUM(AB123:AB126)</f>
        <v>134.13120000000001</v>
      </c>
      <c r="AD122" s="147"/>
      <c r="AE122" s="55"/>
      <c r="AF122" s="55"/>
      <c r="AG122" s="2444"/>
    </row>
    <row r="123" spans="1:33" s="19" customFormat="1" ht="18" customHeight="1" x14ac:dyDescent="0.25">
      <c r="A123" s="2561"/>
      <c r="B123" s="3470"/>
      <c r="C123" s="2596"/>
      <c r="D123" s="2636"/>
      <c r="E123" s="2673"/>
      <c r="F123" s="2578"/>
      <c r="G123" s="2578"/>
      <c r="H123" s="2578"/>
      <c r="I123" s="2581"/>
      <c r="J123" s="2581"/>
      <c r="K123" s="3498"/>
      <c r="L123" s="3498"/>
      <c r="M123" s="2578"/>
      <c r="N123" s="3146"/>
      <c r="O123" s="3494"/>
      <c r="P123" s="3483"/>
      <c r="Q123" s="3483"/>
      <c r="R123" s="3483"/>
      <c r="S123" s="3491"/>
      <c r="T123" s="3146"/>
      <c r="U123" s="2369"/>
      <c r="V123" s="101" t="s">
        <v>47</v>
      </c>
      <c r="W123" s="77" t="s">
        <v>2019</v>
      </c>
      <c r="X123" s="13">
        <v>3</v>
      </c>
      <c r="Y123" s="14" t="s">
        <v>264</v>
      </c>
      <c r="Z123" s="16">
        <v>9.98</v>
      </c>
      <c r="AA123" s="23">
        <f t="shared" ref="AA123:AA126" si="22">+X123*Z123</f>
        <v>29.94</v>
      </c>
      <c r="AB123" s="23">
        <f t="shared" ref="AB123:AB126" si="23">+AA123*0.12+AA123</f>
        <v>33.532800000000002</v>
      </c>
      <c r="AC123" s="24"/>
      <c r="AD123" s="36"/>
      <c r="AE123" s="38" t="s">
        <v>52</v>
      </c>
      <c r="AF123" s="38"/>
      <c r="AG123" s="2445"/>
    </row>
    <row r="124" spans="1:33" s="19" customFormat="1" ht="18" customHeight="1" x14ac:dyDescent="0.25">
      <c r="A124" s="2561"/>
      <c r="B124" s="3470"/>
      <c r="C124" s="2596"/>
      <c r="D124" s="2636"/>
      <c r="E124" s="2673"/>
      <c r="F124" s="2578"/>
      <c r="G124" s="2578"/>
      <c r="H124" s="2578"/>
      <c r="I124" s="2581"/>
      <c r="J124" s="2581"/>
      <c r="K124" s="3498"/>
      <c r="L124" s="3498"/>
      <c r="M124" s="2578"/>
      <c r="N124" s="3146"/>
      <c r="O124" s="3494"/>
      <c r="P124" s="3483"/>
      <c r="Q124" s="3483"/>
      <c r="R124" s="3483"/>
      <c r="S124" s="3491"/>
      <c r="T124" s="3146"/>
      <c r="U124" s="2369"/>
      <c r="V124" s="101" t="s">
        <v>47</v>
      </c>
      <c r="W124" s="77" t="s">
        <v>2020</v>
      </c>
      <c r="X124" s="13">
        <v>3</v>
      </c>
      <c r="Y124" s="14" t="s">
        <v>264</v>
      </c>
      <c r="Z124" s="16">
        <v>9.98</v>
      </c>
      <c r="AA124" s="23">
        <f t="shared" si="22"/>
        <v>29.94</v>
      </c>
      <c r="AB124" s="23">
        <f t="shared" si="23"/>
        <v>33.532800000000002</v>
      </c>
      <c r="AC124" s="24"/>
      <c r="AD124" s="36"/>
      <c r="AE124" s="38" t="s">
        <v>52</v>
      </c>
      <c r="AF124" s="38"/>
      <c r="AG124" s="2445"/>
    </row>
    <row r="125" spans="1:33" s="19" customFormat="1" ht="18" customHeight="1" x14ac:dyDescent="0.25">
      <c r="A125" s="2561"/>
      <c r="B125" s="3470"/>
      <c r="C125" s="2596"/>
      <c r="D125" s="2636"/>
      <c r="E125" s="2673"/>
      <c r="F125" s="2578"/>
      <c r="G125" s="2578"/>
      <c r="H125" s="2578"/>
      <c r="I125" s="2581"/>
      <c r="J125" s="2581"/>
      <c r="K125" s="3498"/>
      <c r="L125" s="3498"/>
      <c r="M125" s="2578"/>
      <c r="N125" s="3146"/>
      <c r="O125" s="3494"/>
      <c r="P125" s="3483"/>
      <c r="Q125" s="3483"/>
      <c r="R125" s="3483"/>
      <c r="S125" s="3491"/>
      <c r="T125" s="3146"/>
      <c r="U125" s="2369"/>
      <c r="V125" s="101" t="s">
        <v>47</v>
      </c>
      <c r="W125" s="77" t="s">
        <v>2021</v>
      </c>
      <c r="X125" s="13">
        <v>3</v>
      </c>
      <c r="Y125" s="14" t="s">
        <v>264</v>
      </c>
      <c r="Z125" s="16">
        <v>9.98</v>
      </c>
      <c r="AA125" s="23">
        <f t="shared" si="22"/>
        <v>29.94</v>
      </c>
      <c r="AB125" s="23">
        <f t="shared" si="23"/>
        <v>33.532800000000002</v>
      </c>
      <c r="AC125" s="24"/>
      <c r="AD125" s="36"/>
      <c r="AE125" s="38" t="s">
        <v>52</v>
      </c>
      <c r="AF125" s="38"/>
      <c r="AG125" s="2445"/>
    </row>
    <row r="126" spans="1:33" s="19" customFormat="1" ht="18" customHeight="1" thickBot="1" x14ac:dyDescent="0.3">
      <c r="A126" s="2561"/>
      <c r="B126" s="3499"/>
      <c r="C126" s="2597"/>
      <c r="D126" s="3089"/>
      <c r="E126" s="3088"/>
      <c r="F126" s="2579"/>
      <c r="G126" s="2579"/>
      <c r="H126" s="2579"/>
      <c r="I126" s="2582"/>
      <c r="J126" s="2582"/>
      <c r="K126" s="3079"/>
      <c r="L126" s="3079"/>
      <c r="M126" s="2579"/>
      <c r="N126" s="3076"/>
      <c r="O126" s="3495"/>
      <c r="P126" s="3497"/>
      <c r="Q126" s="3497"/>
      <c r="R126" s="3497"/>
      <c r="S126" s="3492"/>
      <c r="T126" s="3076"/>
      <c r="U126" s="361"/>
      <c r="V126" s="166" t="s">
        <v>47</v>
      </c>
      <c r="W126" s="2366" t="s">
        <v>2022</v>
      </c>
      <c r="X126" s="150">
        <v>3</v>
      </c>
      <c r="Y126" s="179" t="s">
        <v>264</v>
      </c>
      <c r="Z126" s="152">
        <v>9.98</v>
      </c>
      <c r="AA126" s="153">
        <f t="shared" si="22"/>
        <v>29.94</v>
      </c>
      <c r="AB126" s="153">
        <f t="shared" si="23"/>
        <v>33.532800000000002</v>
      </c>
      <c r="AC126" s="296"/>
      <c r="AD126" s="270"/>
      <c r="AE126" s="155" t="s">
        <v>52</v>
      </c>
      <c r="AF126" s="155"/>
      <c r="AG126" s="2566"/>
    </row>
    <row r="127" spans="1:33" s="84" customFormat="1" ht="22.5" customHeight="1" thickBot="1" x14ac:dyDescent="0.3">
      <c r="A127" s="2562"/>
      <c r="B127" s="2429" t="s">
        <v>137</v>
      </c>
      <c r="C127" s="2429"/>
      <c r="D127" s="2429"/>
      <c r="E127" s="2429"/>
      <c r="F127" s="2429"/>
      <c r="G127" s="2429"/>
      <c r="H127" s="2429"/>
      <c r="I127" s="2429"/>
      <c r="J127" s="2429"/>
      <c r="K127" s="2429"/>
      <c r="L127" s="2429"/>
      <c r="M127" s="2429"/>
      <c r="N127" s="79" t="s">
        <v>138</v>
      </c>
      <c r="O127" s="81">
        <f>SUM(O119:O126)</f>
        <v>134.13120000000001</v>
      </c>
      <c r="P127" s="81">
        <f>SUM(P119:P126)</f>
        <v>0</v>
      </c>
      <c r="Q127" s="81">
        <f>SUM(Q119:Q126)</f>
        <v>0</v>
      </c>
      <c r="R127" s="81">
        <f>SUM(R119:R126)</f>
        <v>0</v>
      </c>
      <c r="S127" s="81">
        <f>SUM(S119:S126)</f>
        <v>134.13120000000001</v>
      </c>
      <c r="T127" s="82"/>
      <c r="U127" s="3159" t="s">
        <v>139</v>
      </c>
      <c r="V127" s="2429"/>
      <c r="W127" s="2429"/>
      <c r="X127" s="2429"/>
      <c r="Y127" s="2429"/>
      <c r="Z127" s="2429"/>
      <c r="AA127" s="2429"/>
      <c r="AB127" s="79" t="s">
        <v>138</v>
      </c>
      <c r="AC127" s="83">
        <f>SUM(AC119:AC126)</f>
        <v>134.13120000000001</v>
      </c>
      <c r="AD127" s="2541"/>
      <c r="AE127" s="2542"/>
      <c r="AF127" s="2542"/>
      <c r="AG127" s="2543"/>
    </row>
    <row r="128" spans="1:33" s="19" customFormat="1" ht="132" customHeight="1" x14ac:dyDescent="0.25">
      <c r="A128" s="2567" t="s">
        <v>2023</v>
      </c>
      <c r="B128" s="2247" t="s">
        <v>1765</v>
      </c>
      <c r="C128" s="2244" t="s">
        <v>1766</v>
      </c>
      <c r="D128" s="2242" t="s">
        <v>1908</v>
      </c>
      <c r="E128" s="2311" t="s">
        <v>47</v>
      </c>
      <c r="F128" s="2208" t="s">
        <v>1999</v>
      </c>
      <c r="G128" s="2208" t="s">
        <v>2000</v>
      </c>
      <c r="H128" s="2208" t="s">
        <v>2001</v>
      </c>
      <c r="I128" s="2213">
        <v>8</v>
      </c>
      <c r="J128" s="2213">
        <v>8</v>
      </c>
      <c r="K128" s="2214">
        <v>8</v>
      </c>
      <c r="L128" s="2214">
        <v>8</v>
      </c>
      <c r="M128" s="2208" t="s">
        <v>2024</v>
      </c>
      <c r="N128" s="2212" t="s">
        <v>2069</v>
      </c>
      <c r="O128" s="2312">
        <v>0</v>
      </c>
      <c r="P128" s="2209">
        <v>0</v>
      </c>
      <c r="Q128" s="2209">
        <f>+AC128</f>
        <v>0</v>
      </c>
      <c r="R128" s="2313">
        <v>0</v>
      </c>
      <c r="S128" s="2210">
        <f>SUM(O128:Q128)</f>
        <v>0</v>
      </c>
      <c r="T128" s="2212" t="s">
        <v>2025</v>
      </c>
      <c r="U128" s="2314"/>
      <c r="V128" s="2315"/>
      <c r="W128" s="341"/>
      <c r="X128" s="2316"/>
      <c r="Y128" s="285"/>
      <c r="Z128" s="344"/>
      <c r="AA128" s="344"/>
      <c r="AB128" s="344"/>
      <c r="AC128" s="91"/>
      <c r="AD128" s="89"/>
      <c r="AE128" s="92"/>
      <c r="AF128" s="92"/>
      <c r="AG128" s="2243"/>
    </row>
    <row r="129" spans="1:33" ht="88.5" customHeight="1" x14ac:dyDescent="0.25">
      <c r="A129" s="2561"/>
      <c r="B129" s="2319" t="s">
        <v>1765</v>
      </c>
      <c r="C129" s="2221" t="s">
        <v>1766</v>
      </c>
      <c r="D129" s="2222" t="s">
        <v>1998</v>
      </c>
      <c r="E129" s="2223" t="s">
        <v>47</v>
      </c>
      <c r="F129" s="2215" t="s">
        <v>2005</v>
      </c>
      <c r="G129" s="2215" t="s">
        <v>2006</v>
      </c>
      <c r="H129" s="2215" t="s">
        <v>2007</v>
      </c>
      <c r="I129" s="2219">
        <v>3</v>
      </c>
      <c r="J129" s="2219">
        <v>3</v>
      </c>
      <c r="K129" s="2217">
        <v>3</v>
      </c>
      <c r="L129" s="2217">
        <v>3</v>
      </c>
      <c r="M129" s="2215" t="s">
        <v>2008</v>
      </c>
      <c r="N129" s="2233" t="s">
        <v>2026</v>
      </c>
      <c r="O129" s="2321">
        <v>0</v>
      </c>
      <c r="P129" s="2246">
        <v>0</v>
      </c>
      <c r="Q129" s="2246">
        <v>0</v>
      </c>
      <c r="R129" s="2246">
        <v>0</v>
      </c>
      <c r="S129" s="2245">
        <f>SUM(O129:Q129)</f>
        <v>0</v>
      </c>
      <c r="T129" s="2233" t="s">
        <v>2025</v>
      </c>
      <c r="U129" s="2190"/>
      <c r="V129" s="2196"/>
      <c r="W129" s="2367"/>
      <c r="X129" s="125"/>
      <c r="Y129" s="126"/>
      <c r="Z129" s="127"/>
      <c r="AA129" s="128"/>
      <c r="AB129" s="128"/>
      <c r="AC129" s="54"/>
      <c r="AD129" s="51"/>
      <c r="AE129" s="55"/>
      <c r="AF129" s="55"/>
      <c r="AG129" s="2224"/>
    </row>
    <row r="130" spans="1:33" ht="88.5" customHeight="1" x14ac:dyDescent="0.25">
      <c r="A130" s="2561"/>
      <c r="B130" s="2319" t="s">
        <v>1765</v>
      </c>
      <c r="C130" s="2221" t="s">
        <v>1766</v>
      </c>
      <c r="D130" s="2222" t="s">
        <v>1998</v>
      </c>
      <c r="E130" s="2223" t="s">
        <v>47</v>
      </c>
      <c r="F130" s="2215" t="s">
        <v>2010</v>
      </c>
      <c r="G130" s="2215" t="s">
        <v>2011</v>
      </c>
      <c r="H130" s="2215" t="s">
        <v>2027</v>
      </c>
      <c r="I130" s="2219">
        <v>2</v>
      </c>
      <c r="J130" s="2219">
        <v>2</v>
      </c>
      <c r="K130" s="2217">
        <v>8</v>
      </c>
      <c r="L130" s="2217">
        <v>8</v>
      </c>
      <c r="M130" s="2215" t="s">
        <v>2013</v>
      </c>
      <c r="N130" s="2233" t="s">
        <v>2014</v>
      </c>
      <c r="O130" s="2321">
        <v>0</v>
      </c>
      <c r="P130" s="2246">
        <v>0</v>
      </c>
      <c r="Q130" s="2246">
        <v>0</v>
      </c>
      <c r="R130" s="2246">
        <v>0</v>
      </c>
      <c r="S130" s="2245">
        <f>SUM(O130:Q130)</f>
        <v>0</v>
      </c>
      <c r="T130" s="2233" t="s">
        <v>2025</v>
      </c>
      <c r="U130" s="1872"/>
      <c r="V130" s="102"/>
      <c r="W130" s="2370"/>
      <c r="X130" s="50"/>
      <c r="Y130" s="51"/>
      <c r="Z130" s="52"/>
      <c r="AA130" s="53"/>
      <c r="AB130" s="53"/>
      <c r="AC130" s="54"/>
      <c r="AD130" s="51"/>
      <c r="AE130" s="55"/>
      <c r="AF130" s="55"/>
      <c r="AG130" s="2224"/>
    </row>
    <row r="131" spans="1:33" ht="33.950000000000003" customHeight="1" x14ac:dyDescent="0.25">
      <c r="A131" s="2561"/>
      <c r="B131" s="3506" t="s">
        <v>1765</v>
      </c>
      <c r="C131" s="2595" t="s">
        <v>1766</v>
      </c>
      <c r="D131" s="2635" t="s">
        <v>1998</v>
      </c>
      <c r="E131" s="2672" t="s">
        <v>47</v>
      </c>
      <c r="F131" s="2577" t="s">
        <v>2015</v>
      </c>
      <c r="G131" s="2577" t="s">
        <v>2028</v>
      </c>
      <c r="H131" s="2577" t="s">
        <v>2029</v>
      </c>
      <c r="I131" s="2580">
        <v>8</v>
      </c>
      <c r="J131" s="2580">
        <v>8</v>
      </c>
      <c r="K131" s="3078">
        <v>4</v>
      </c>
      <c r="L131" s="3078">
        <v>4</v>
      </c>
      <c r="M131" s="2577" t="s">
        <v>2017</v>
      </c>
      <c r="N131" s="3058" t="s">
        <v>2018</v>
      </c>
      <c r="O131" s="3500">
        <f>+AC131</f>
        <v>134.13120000000001</v>
      </c>
      <c r="P131" s="3503">
        <v>0</v>
      </c>
      <c r="Q131" s="3503">
        <v>0</v>
      </c>
      <c r="R131" s="3503">
        <v>0</v>
      </c>
      <c r="S131" s="3512">
        <f>+SUM(O131:Q135)</f>
        <v>134.13120000000001</v>
      </c>
      <c r="T131" s="2577" t="s">
        <v>2025</v>
      </c>
      <c r="U131" s="1872" t="s">
        <v>65</v>
      </c>
      <c r="V131" s="102"/>
      <c r="W131" s="99" t="s">
        <v>66</v>
      </c>
      <c r="X131" s="50"/>
      <c r="Y131" s="51"/>
      <c r="Z131" s="52"/>
      <c r="AA131" s="53"/>
      <c r="AB131" s="53"/>
      <c r="AC131" s="54">
        <f>SUM(AB132:AB135)</f>
        <v>134.13120000000001</v>
      </c>
      <c r="AD131" s="51"/>
      <c r="AE131" s="55"/>
      <c r="AF131" s="55"/>
      <c r="AG131" s="2444"/>
    </row>
    <row r="132" spans="1:33" s="19" customFormat="1" ht="18" customHeight="1" x14ac:dyDescent="0.25">
      <c r="A132" s="2561"/>
      <c r="B132" s="3507"/>
      <c r="C132" s="2596"/>
      <c r="D132" s="2636"/>
      <c r="E132" s="2673"/>
      <c r="F132" s="2578"/>
      <c r="G132" s="2578"/>
      <c r="H132" s="2578"/>
      <c r="I132" s="2581"/>
      <c r="J132" s="2581"/>
      <c r="K132" s="3498"/>
      <c r="L132" s="3498"/>
      <c r="M132" s="2578"/>
      <c r="N132" s="3059"/>
      <c r="O132" s="3501"/>
      <c r="P132" s="3504"/>
      <c r="Q132" s="3504"/>
      <c r="R132" s="3504"/>
      <c r="S132" s="3513"/>
      <c r="T132" s="2578"/>
      <c r="U132" s="1940"/>
      <c r="V132" s="131" t="s">
        <v>47</v>
      </c>
      <c r="W132" s="77" t="s">
        <v>2030</v>
      </c>
      <c r="X132" s="13">
        <v>3</v>
      </c>
      <c r="Y132" s="14" t="s">
        <v>264</v>
      </c>
      <c r="Z132" s="16">
        <v>9.98</v>
      </c>
      <c r="AA132" s="16">
        <f t="shared" ref="AA132:AA135" si="24">+X132*Z132</f>
        <v>29.94</v>
      </c>
      <c r="AB132" s="16">
        <f t="shared" ref="AB132:AB135" si="25">+AA132*0.12+AA132</f>
        <v>33.532800000000002</v>
      </c>
      <c r="AC132" s="17"/>
      <c r="AD132" s="14"/>
      <c r="AE132" s="134" t="s">
        <v>52</v>
      </c>
      <c r="AF132" s="134"/>
      <c r="AG132" s="2445"/>
    </row>
    <row r="133" spans="1:33" s="19" customFormat="1" ht="18" customHeight="1" x14ac:dyDescent="0.25">
      <c r="A133" s="2561"/>
      <c r="B133" s="3507"/>
      <c r="C133" s="2596"/>
      <c r="D133" s="2636"/>
      <c r="E133" s="2673"/>
      <c r="F133" s="2578"/>
      <c r="G133" s="2578"/>
      <c r="H133" s="2578"/>
      <c r="I133" s="2581"/>
      <c r="J133" s="2581"/>
      <c r="K133" s="3498"/>
      <c r="L133" s="3498"/>
      <c r="M133" s="2578"/>
      <c r="N133" s="3059"/>
      <c r="O133" s="3501"/>
      <c r="P133" s="3504"/>
      <c r="Q133" s="3504"/>
      <c r="R133" s="3504"/>
      <c r="S133" s="3513"/>
      <c r="T133" s="2578"/>
      <c r="U133" s="40"/>
      <c r="V133" s="101" t="s">
        <v>47</v>
      </c>
      <c r="W133" s="95" t="s">
        <v>2031</v>
      </c>
      <c r="X133" s="39">
        <v>3</v>
      </c>
      <c r="Y133" s="36" t="s">
        <v>264</v>
      </c>
      <c r="Z133" s="23">
        <v>9.98</v>
      </c>
      <c r="AA133" s="23">
        <f t="shared" si="24"/>
        <v>29.94</v>
      </c>
      <c r="AB133" s="23">
        <f t="shared" si="25"/>
        <v>33.532800000000002</v>
      </c>
      <c r="AC133" s="24"/>
      <c r="AD133" s="36"/>
      <c r="AE133" s="38" t="s">
        <v>52</v>
      </c>
      <c r="AF133" s="38"/>
      <c r="AG133" s="2445"/>
    </row>
    <row r="134" spans="1:33" s="19" customFormat="1" ht="18" customHeight="1" x14ac:dyDescent="0.25">
      <c r="A134" s="2561"/>
      <c r="B134" s="3507"/>
      <c r="C134" s="2596"/>
      <c r="D134" s="2636"/>
      <c r="E134" s="2673"/>
      <c r="F134" s="2578"/>
      <c r="G134" s="2578"/>
      <c r="H134" s="2578"/>
      <c r="I134" s="2581"/>
      <c r="J134" s="2581"/>
      <c r="K134" s="3498"/>
      <c r="L134" s="3498"/>
      <c r="M134" s="2578"/>
      <c r="N134" s="3059"/>
      <c r="O134" s="3501"/>
      <c r="P134" s="3504"/>
      <c r="Q134" s="3504"/>
      <c r="R134" s="3504"/>
      <c r="S134" s="3513"/>
      <c r="T134" s="2578"/>
      <c r="U134" s="2369"/>
      <c r="V134" s="101" t="s">
        <v>47</v>
      </c>
      <c r="W134" s="77" t="s">
        <v>2032</v>
      </c>
      <c r="X134" s="13">
        <v>3</v>
      </c>
      <c r="Y134" s="14" t="s">
        <v>264</v>
      </c>
      <c r="Z134" s="16">
        <v>9.98</v>
      </c>
      <c r="AA134" s="23">
        <f t="shared" si="24"/>
        <v>29.94</v>
      </c>
      <c r="AB134" s="23">
        <f t="shared" si="25"/>
        <v>33.532800000000002</v>
      </c>
      <c r="AC134" s="24"/>
      <c r="AD134" s="36"/>
      <c r="AE134" s="38" t="s">
        <v>52</v>
      </c>
      <c r="AF134" s="38"/>
      <c r="AG134" s="2445"/>
    </row>
    <row r="135" spans="1:33" s="19" customFormat="1" ht="18" customHeight="1" thickBot="1" x14ac:dyDescent="0.3">
      <c r="A135" s="2561"/>
      <c r="B135" s="3508"/>
      <c r="C135" s="2597"/>
      <c r="D135" s="3089"/>
      <c r="E135" s="3088"/>
      <c r="F135" s="2579"/>
      <c r="G135" s="2579"/>
      <c r="H135" s="2579"/>
      <c r="I135" s="2582"/>
      <c r="J135" s="2582"/>
      <c r="K135" s="3079"/>
      <c r="L135" s="3079"/>
      <c r="M135" s="2579"/>
      <c r="N135" s="3080"/>
      <c r="O135" s="3502"/>
      <c r="P135" s="3505"/>
      <c r="Q135" s="3505"/>
      <c r="R135" s="3505"/>
      <c r="S135" s="3514"/>
      <c r="T135" s="2579"/>
      <c r="U135" s="149"/>
      <c r="V135" s="166" t="s">
        <v>47</v>
      </c>
      <c r="W135" s="2366" t="s">
        <v>2033</v>
      </c>
      <c r="X135" s="150">
        <v>3</v>
      </c>
      <c r="Y135" s="179" t="s">
        <v>264</v>
      </c>
      <c r="Z135" s="152">
        <v>9.98</v>
      </c>
      <c r="AA135" s="153">
        <f t="shared" si="24"/>
        <v>29.94</v>
      </c>
      <c r="AB135" s="153">
        <f t="shared" si="25"/>
        <v>33.532800000000002</v>
      </c>
      <c r="AC135" s="296"/>
      <c r="AD135" s="270"/>
      <c r="AE135" s="155" t="s">
        <v>52</v>
      </c>
      <c r="AF135" s="155"/>
      <c r="AG135" s="2566"/>
    </row>
    <row r="136" spans="1:33" s="84" customFormat="1" ht="22.5" customHeight="1" thickBot="1" x14ac:dyDescent="0.3">
      <c r="A136" s="2562"/>
      <c r="B136" s="2429" t="s">
        <v>137</v>
      </c>
      <c r="C136" s="2429"/>
      <c r="D136" s="2429"/>
      <c r="E136" s="2429"/>
      <c r="F136" s="2429"/>
      <c r="G136" s="2429"/>
      <c r="H136" s="2429"/>
      <c r="I136" s="2429"/>
      <c r="J136" s="2429"/>
      <c r="K136" s="2429"/>
      <c r="L136" s="2429"/>
      <c r="M136" s="2429"/>
      <c r="N136" s="79" t="s">
        <v>138</v>
      </c>
      <c r="O136" s="81">
        <f>SUM(O128:O135)</f>
        <v>134.13120000000001</v>
      </c>
      <c r="P136" s="81">
        <f>SUM(P128:P135)</f>
        <v>0</v>
      </c>
      <c r="Q136" s="81">
        <f>SUM(Q128:Q135)</f>
        <v>0</v>
      </c>
      <c r="R136" s="81">
        <f>SUM(R128:R135)</f>
        <v>0</v>
      </c>
      <c r="S136" s="81">
        <f>SUM(S128:S135)</f>
        <v>134.13120000000001</v>
      </c>
      <c r="T136" s="82"/>
      <c r="U136" s="3159" t="s">
        <v>139</v>
      </c>
      <c r="V136" s="2429"/>
      <c r="W136" s="2429"/>
      <c r="X136" s="2429"/>
      <c r="Y136" s="2429"/>
      <c r="Z136" s="2429"/>
      <c r="AA136" s="2429"/>
      <c r="AB136" s="79" t="s">
        <v>138</v>
      </c>
      <c r="AC136" s="83">
        <f>SUM(AC128:AC135)</f>
        <v>134.13120000000001</v>
      </c>
      <c r="AD136" s="2541"/>
      <c r="AE136" s="2542"/>
      <c r="AF136" s="2542"/>
      <c r="AG136" s="2543"/>
    </row>
    <row r="137" spans="1:33" s="19" customFormat="1" ht="131.25" customHeight="1" x14ac:dyDescent="0.25">
      <c r="A137" s="2567" t="s">
        <v>2034</v>
      </c>
      <c r="B137" s="2247" t="s">
        <v>1765</v>
      </c>
      <c r="C137" s="2244" t="s">
        <v>1766</v>
      </c>
      <c r="D137" s="2242" t="s">
        <v>1998</v>
      </c>
      <c r="E137" s="2311" t="s">
        <v>47</v>
      </c>
      <c r="F137" s="2242" t="s">
        <v>1999</v>
      </c>
      <c r="G137" s="2242" t="s">
        <v>2000</v>
      </c>
      <c r="H137" s="2208" t="s">
        <v>2001</v>
      </c>
      <c r="I137" s="2213">
        <v>8</v>
      </c>
      <c r="J137" s="2213">
        <v>8</v>
      </c>
      <c r="K137" s="2214">
        <v>8</v>
      </c>
      <c r="L137" s="2214">
        <v>8</v>
      </c>
      <c r="M137" s="2208" t="s">
        <v>2024</v>
      </c>
      <c r="N137" s="2212" t="s">
        <v>2035</v>
      </c>
      <c r="O137" s="2312">
        <v>0</v>
      </c>
      <c r="P137" s="2209">
        <v>0</v>
      </c>
      <c r="Q137" s="2209">
        <f>+AC137</f>
        <v>0</v>
      </c>
      <c r="R137" s="2313">
        <v>0</v>
      </c>
      <c r="S137" s="2210">
        <f>SUM(O137:Q137)</f>
        <v>0</v>
      </c>
      <c r="T137" s="2212" t="s">
        <v>2036</v>
      </c>
      <c r="U137" s="2395"/>
      <c r="V137" s="2396"/>
      <c r="W137" s="2397"/>
      <c r="X137" s="2398"/>
      <c r="Y137" s="2399"/>
      <c r="Z137" s="2400"/>
      <c r="AA137" s="2400"/>
      <c r="AB137" s="2400"/>
      <c r="AC137" s="91"/>
      <c r="AD137" s="89"/>
      <c r="AE137" s="92"/>
      <c r="AF137" s="92"/>
      <c r="AG137" s="2243"/>
    </row>
    <row r="138" spans="1:33" ht="87.75" customHeight="1" x14ac:dyDescent="0.25">
      <c r="A138" s="2561"/>
      <c r="B138" s="2319" t="s">
        <v>1765</v>
      </c>
      <c r="C138" s="2221" t="s">
        <v>1766</v>
      </c>
      <c r="D138" s="2222" t="s">
        <v>1998</v>
      </c>
      <c r="E138" s="2223" t="s">
        <v>47</v>
      </c>
      <c r="F138" s="2215" t="s">
        <v>2005</v>
      </c>
      <c r="G138" s="2215" t="s">
        <v>2006</v>
      </c>
      <c r="H138" s="2215" t="s">
        <v>2007</v>
      </c>
      <c r="I138" s="2219">
        <v>3</v>
      </c>
      <c r="J138" s="2219">
        <v>3</v>
      </c>
      <c r="K138" s="2217">
        <v>3</v>
      </c>
      <c r="L138" s="2217">
        <v>3</v>
      </c>
      <c r="M138" s="2215" t="s">
        <v>2008</v>
      </c>
      <c r="N138" s="2233" t="s">
        <v>2009</v>
      </c>
      <c r="O138" s="2321">
        <v>0</v>
      </c>
      <c r="P138" s="2246">
        <v>0</v>
      </c>
      <c r="Q138" s="2246">
        <v>0</v>
      </c>
      <c r="R138" s="2246">
        <v>0</v>
      </c>
      <c r="S138" s="2245">
        <f>SUM(O138:Q138)</f>
        <v>0</v>
      </c>
      <c r="T138" s="2233" t="s">
        <v>2036</v>
      </c>
      <c r="U138" s="1940"/>
      <c r="V138" s="131"/>
      <c r="W138" s="2359"/>
      <c r="X138" s="27"/>
      <c r="Y138" s="28"/>
      <c r="Z138" s="15"/>
      <c r="AA138" s="16"/>
      <c r="AB138" s="16"/>
      <c r="AC138" s="54"/>
      <c r="AD138" s="51"/>
      <c r="AE138" s="55"/>
      <c r="AF138" s="55"/>
      <c r="AG138" s="2224"/>
    </row>
    <row r="139" spans="1:33" ht="91.5" customHeight="1" x14ac:dyDescent="0.25">
      <c r="A139" s="2561"/>
      <c r="B139" s="2319" t="s">
        <v>1765</v>
      </c>
      <c r="C139" s="2221" t="s">
        <v>1766</v>
      </c>
      <c r="D139" s="2222" t="s">
        <v>1998</v>
      </c>
      <c r="E139" s="2223" t="s">
        <v>47</v>
      </c>
      <c r="F139" s="2215" t="s">
        <v>2010</v>
      </c>
      <c r="G139" s="2215" t="s">
        <v>2011</v>
      </c>
      <c r="H139" s="2215" t="s">
        <v>2027</v>
      </c>
      <c r="I139" s="2219">
        <v>2</v>
      </c>
      <c r="J139" s="2219">
        <v>2</v>
      </c>
      <c r="K139" s="2217">
        <v>8</v>
      </c>
      <c r="L139" s="2217">
        <v>8</v>
      </c>
      <c r="M139" s="2215" t="s">
        <v>2013</v>
      </c>
      <c r="N139" s="2233" t="s">
        <v>2014</v>
      </c>
      <c r="O139" s="2321">
        <v>0</v>
      </c>
      <c r="P139" s="2246">
        <v>0</v>
      </c>
      <c r="Q139" s="2246">
        <v>0</v>
      </c>
      <c r="R139" s="2246">
        <v>0</v>
      </c>
      <c r="S139" s="2245">
        <f>SUM(O139:Q139)</f>
        <v>0</v>
      </c>
      <c r="T139" s="2233" t="s">
        <v>2036</v>
      </c>
      <c r="U139" s="1872"/>
      <c r="V139" s="102"/>
      <c r="W139" s="2370"/>
      <c r="X139" s="50"/>
      <c r="Y139" s="51"/>
      <c r="Z139" s="52"/>
      <c r="AA139" s="53"/>
      <c r="AB139" s="53"/>
      <c r="AC139" s="54"/>
      <c r="AD139" s="51"/>
      <c r="AE139" s="55"/>
      <c r="AF139" s="55"/>
      <c r="AG139" s="2224"/>
    </row>
    <row r="140" spans="1:33" ht="33.950000000000003" customHeight="1" x14ac:dyDescent="0.25">
      <c r="A140" s="2561"/>
      <c r="B140" s="3506" t="s">
        <v>1765</v>
      </c>
      <c r="C140" s="2595" t="s">
        <v>1766</v>
      </c>
      <c r="D140" s="2635" t="s">
        <v>1998</v>
      </c>
      <c r="E140" s="2672" t="s">
        <v>47</v>
      </c>
      <c r="F140" s="2577" t="s">
        <v>2015</v>
      </c>
      <c r="G140" s="2577" t="s">
        <v>2037</v>
      </c>
      <c r="H140" s="2577" t="s">
        <v>2038</v>
      </c>
      <c r="I140" s="2580">
        <v>8</v>
      </c>
      <c r="J140" s="2580">
        <v>8</v>
      </c>
      <c r="K140" s="3078">
        <v>4</v>
      </c>
      <c r="L140" s="3078">
        <v>4</v>
      </c>
      <c r="M140" s="2577" t="s">
        <v>2017</v>
      </c>
      <c r="N140" s="3058" t="s">
        <v>2018</v>
      </c>
      <c r="O140" s="3500">
        <f>+AC140</f>
        <v>134.13120000000001</v>
      </c>
      <c r="P140" s="3503">
        <v>0</v>
      </c>
      <c r="Q140" s="3503">
        <v>0</v>
      </c>
      <c r="R140" s="3503">
        <v>0</v>
      </c>
      <c r="S140" s="3512">
        <f>+SUM(O140:Q144)</f>
        <v>134.13120000000001</v>
      </c>
      <c r="T140" s="2577" t="s">
        <v>2036</v>
      </c>
      <c r="U140" s="1872" t="s">
        <v>65</v>
      </c>
      <c r="V140" s="102"/>
      <c r="W140" s="99" t="s">
        <v>66</v>
      </c>
      <c r="X140" s="50"/>
      <c r="Y140" s="51"/>
      <c r="Z140" s="52"/>
      <c r="AA140" s="53"/>
      <c r="AB140" s="53"/>
      <c r="AC140" s="54">
        <f>SUM(AB141:AB144)</f>
        <v>134.13120000000001</v>
      </c>
      <c r="AD140" s="51"/>
      <c r="AE140" s="55"/>
      <c r="AF140" s="55"/>
      <c r="AG140" s="2444"/>
    </row>
    <row r="141" spans="1:33" s="19" customFormat="1" ht="18" customHeight="1" x14ac:dyDescent="0.25">
      <c r="A141" s="2561"/>
      <c r="B141" s="3507"/>
      <c r="C141" s="2596"/>
      <c r="D141" s="2636"/>
      <c r="E141" s="2673"/>
      <c r="F141" s="2578"/>
      <c r="G141" s="2578"/>
      <c r="H141" s="2578"/>
      <c r="I141" s="2581"/>
      <c r="J141" s="2581"/>
      <c r="K141" s="3498"/>
      <c r="L141" s="3498"/>
      <c r="M141" s="2578"/>
      <c r="N141" s="3059"/>
      <c r="O141" s="3501"/>
      <c r="P141" s="3504"/>
      <c r="Q141" s="3504"/>
      <c r="R141" s="3504"/>
      <c r="S141" s="3513"/>
      <c r="T141" s="2578"/>
      <c r="U141" s="1940"/>
      <c r="V141" s="131" t="s">
        <v>47</v>
      </c>
      <c r="W141" s="77" t="s">
        <v>2030</v>
      </c>
      <c r="X141" s="13">
        <v>3</v>
      </c>
      <c r="Y141" s="14" t="s">
        <v>264</v>
      </c>
      <c r="Z141" s="16">
        <v>9.98</v>
      </c>
      <c r="AA141" s="16">
        <f t="shared" ref="AA141:AA144" si="26">+X141*Z141</f>
        <v>29.94</v>
      </c>
      <c r="AB141" s="16">
        <f t="shared" ref="AB141:AB144" si="27">+AA141*0.12+AA141</f>
        <v>33.532800000000002</v>
      </c>
      <c r="AC141" s="17"/>
      <c r="AD141" s="14"/>
      <c r="AE141" s="134" t="s">
        <v>52</v>
      </c>
      <c r="AF141" s="134"/>
      <c r="AG141" s="2445"/>
    </row>
    <row r="142" spans="1:33" s="19" customFormat="1" ht="18" customHeight="1" x14ac:dyDescent="0.25">
      <c r="A142" s="2561"/>
      <c r="B142" s="3507"/>
      <c r="C142" s="2596"/>
      <c r="D142" s="2636"/>
      <c r="E142" s="2673"/>
      <c r="F142" s="2578"/>
      <c r="G142" s="2578"/>
      <c r="H142" s="2578"/>
      <c r="I142" s="2581"/>
      <c r="J142" s="2581"/>
      <c r="K142" s="3498"/>
      <c r="L142" s="3498"/>
      <c r="M142" s="2578"/>
      <c r="N142" s="3059"/>
      <c r="O142" s="3501"/>
      <c r="P142" s="3504"/>
      <c r="Q142" s="3504"/>
      <c r="R142" s="3504"/>
      <c r="S142" s="3513"/>
      <c r="T142" s="2578"/>
      <c r="U142" s="40"/>
      <c r="V142" s="101" t="s">
        <v>47</v>
      </c>
      <c r="W142" s="95" t="s">
        <v>2031</v>
      </c>
      <c r="X142" s="39">
        <v>3</v>
      </c>
      <c r="Y142" s="36" t="s">
        <v>264</v>
      </c>
      <c r="Z142" s="23">
        <v>9.98</v>
      </c>
      <c r="AA142" s="23">
        <f t="shared" si="26"/>
        <v>29.94</v>
      </c>
      <c r="AB142" s="23">
        <f t="shared" si="27"/>
        <v>33.532800000000002</v>
      </c>
      <c r="AC142" s="24"/>
      <c r="AD142" s="36"/>
      <c r="AE142" s="38" t="s">
        <v>52</v>
      </c>
      <c r="AF142" s="38"/>
      <c r="AG142" s="2445"/>
    </row>
    <row r="143" spans="1:33" s="19" customFormat="1" ht="18" customHeight="1" x14ac:dyDescent="0.25">
      <c r="A143" s="2561"/>
      <c r="B143" s="3507"/>
      <c r="C143" s="2596"/>
      <c r="D143" s="2636"/>
      <c r="E143" s="2673"/>
      <c r="F143" s="2578"/>
      <c r="G143" s="2578"/>
      <c r="H143" s="2578"/>
      <c r="I143" s="2581"/>
      <c r="J143" s="2581"/>
      <c r="K143" s="3498"/>
      <c r="L143" s="3498"/>
      <c r="M143" s="2578"/>
      <c r="N143" s="3059"/>
      <c r="O143" s="3501"/>
      <c r="P143" s="3504"/>
      <c r="Q143" s="3504"/>
      <c r="R143" s="3504"/>
      <c r="S143" s="3513"/>
      <c r="T143" s="2578"/>
      <c r="U143" s="2369"/>
      <c r="V143" s="101" t="s">
        <v>47</v>
      </c>
      <c r="W143" s="77" t="s">
        <v>2032</v>
      </c>
      <c r="X143" s="13">
        <v>3</v>
      </c>
      <c r="Y143" s="14" t="s">
        <v>264</v>
      </c>
      <c r="Z143" s="16">
        <v>9.98</v>
      </c>
      <c r="AA143" s="23">
        <f t="shared" si="26"/>
        <v>29.94</v>
      </c>
      <c r="AB143" s="23">
        <f t="shared" si="27"/>
        <v>33.532800000000002</v>
      </c>
      <c r="AC143" s="24"/>
      <c r="AD143" s="36"/>
      <c r="AE143" s="38" t="s">
        <v>52</v>
      </c>
      <c r="AF143" s="38"/>
      <c r="AG143" s="2445"/>
    </row>
    <row r="144" spans="1:33" s="19" customFormat="1" ht="18" customHeight="1" thickBot="1" x14ac:dyDescent="0.3">
      <c r="A144" s="2561"/>
      <c r="B144" s="3508"/>
      <c r="C144" s="2597"/>
      <c r="D144" s="3089"/>
      <c r="E144" s="3088"/>
      <c r="F144" s="2579"/>
      <c r="G144" s="2579"/>
      <c r="H144" s="2579"/>
      <c r="I144" s="2582"/>
      <c r="J144" s="2582"/>
      <c r="K144" s="3079"/>
      <c r="L144" s="3079"/>
      <c r="M144" s="2579"/>
      <c r="N144" s="3080"/>
      <c r="O144" s="3502"/>
      <c r="P144" s="3505"/>
      <c r="Q144" s="3505"/>
      <c r="R144" s="3505"/>
      <c r="S144" s="3514"/>
      <c r="T144" s="2579"/>
      <c r="U144" s="149"/>
      <c r="V144" s="166" t="s">
        <v>47</v>
      </c>
      <c r="W144" s="2366" t="s">
        <v>2033</v>
      </c>
      <c r="X144" s="150">
        <v>3</v>
      </c>
      <c r="Y144" s="179" t="s">
        <v>264</v>
      </c>
      <c r="Z144" s="152">
        <v>9.98</v>
      </c>
      <c r="AA144" s="153">
        <f t="shared" si="26"/>
        <v>29.94</v>
      </c>
      <c r="AB144" s="153">
        <f t="shared" si="27"/>
        <v>33.532800000000002</v>
      </c>
      <c r="AC144" s="296"/>
      <c r="AD144" s="270"/>
      <c r="AE144" s="155" t="s">
        <v>52</v>
      </c>
      <c r="AF144" s="155"/>
      <c r="AG144" s="2566"/>
    </row>
    <row r="145" spans="1:33" s="84" customFormat="1" ht="22.5" customHeight="1" thickBot="1" x14ac:dyDescent="0.3">
      <c r="A145" s="2562"/>
      <c r="B145" s="2429" t="s">
        <v>137</v>
      </c>
      <c r="C145" s="2429"/>
      <c r="D145" s="2429"/>
      <c r="E145" s="2429"/>
      <c r="F145" s="2429"/>
      <c r="G145" s="2429"/>
      <c r="H145" s="2429"/>
      <c r="I145" s="2429"/>
      <c r="J145" s="2429"/>
      <c r="K145" s="2429"/>
      <c r="L145" s="2429"/>
      <c r="M145" s="2429"/>
      <c r="N145" s="79" t="s">
        <v>138</v>
      </c>
      <c r="O145" s="81">
        <f>SUM(O137:O144)</f>
        <v>134.13120000000001</v>
      </c>
      <c r="P145" s="81">
        <f>SUM(P137:P144)</f>
        <v>0</v>
      </c>
      <c r="Q145" s="81">
        <f>SUM(Q137:Q144)</f>
        <v>0</v>
      </c>
      <c r="R145" s="81">
        <f>SUM(R137:R144)</f>
        <v>0</v>
      </c>
      <c r="S145" s="81">
        <f>SUM(S137:S144)</f>
        <v>134.13120000000001</v>
      </c>
      <c r="T145" s="82"/>
      <c r="U145" s="3159" t="s">
        <v>139</v>
      </c>
      <c r="V145" s="2429"/>
      <c r="W145" s="2429"/>
      <c r="X145" s="2429"/>
      <c r="Y145" s="2429"/>
      <c r="Z145" s="2429"/>
      <c r="AA145" s="2429"/>
      <c r="AB145" s="79" t="s">
        <v>138</v>
      </c>
      <c r="AC145" s="83">
        <f>SUM(AC137:AC144)</f>
        <v>134.13120000000001</v>
      </c>
      <c r="AD145" s="2541"/>
      <c r="AE145" s="2542"/>
      <c r="AF145" s="2542"/>
      <c r="AG145" s="2543"/>
    </row>
    <row r="146" spans="1:33" s="19" customFormat="1" ht="78" customHeight="1" x14ac:dyDescent="0.25">
      <c r="A146" s="2567" t="s">
        <v>229</v>
      </c>
      <c r="B146" s="2247" t="s">
        <v>44</v>
      </c>
      <c r="C146" s="2244" t="s">
        <v>45</v>
      </c>
      <c r="D146" s="2242" t="s">
        <v>1883</v>
      </c>
      <c r="E146" s="2311" t="s">
        <v>47</v>
      </c>
      <c r="F146" s="2208" t="s">
        <v>2039</v>
      </c>
      <c r="G146" s="2208" t="s">
        <v>231</v>
      </c>
      <c r="H146" s="2208" t="s">
        <v>2040</v>
      </c>
      <c r="I146" s="2213">
        <v>3</v>
      </c>
      <c r="J146" s="2213">
        <v>3</v>
      </c>
      <c r="K146" s="2214">
        <v>4</v>
      </c>
      <c r="L146" s="2214">
        <v>4</v>
      </c>
      <c r="M146" s="2208" t="s">
        <v>2041</v>
      </c>
      <c r="N146" s="2212" t="s">
        <v>2042</v>
      </c>
      <c r="O146" s="2312">
        <v>0</v>
      </c>
      <c r="P146" s="2209">
        <v>0</v>
      </c>
      <c r="Q146" s="2209">
        <f>+AC146</f>
        <v>0</v>
      </c>
      <c r="R146" s="2313">
        <v>0</v>
      </c>
      <c r="S146" s="2210">
        <f>SUM(O146:Q146)</f>
        <v>0</v>
      </c>
      <c r="T146" s="2212" t="s">
        <v>2043</v>
      </c>
      <c r="U146" s="2314"/>
      <c r="V146" s="2315"/>
      <c r="W146" s="341"/>
      <c r="X146" s="2316"/>
      <c r="Y146" s="285"/>
      <c r="Z146" s="344"/>
      <c r="AA146" s="344"/>
      <c r="AB146" s="344"/>
      <c r="AC146" s="2317"/>
      <c r="AD146" s="285"/>
      <c r="AE146" s="2318"/>
      <c r="AF146" s="2318"/>
      <c r="AG146" s="2243"/>
    </row>
    <row r="147" spans="1:33" ht="78" customHeight="1" x14ac:dyDescent="0.25">
      <c r="A147" s="2561"/>
      <c r="B147" s="2319" t="s">
        <v>44</v>
      </c>
      <c r="C147" s="2221" t="s">
        <v>45</v>
      </c>
      <c r="D147" s="2222" t="s">
        <v>1883</v>
      </c>
      <c r="E147" s="2223" t="s">
        <v>47</v>
      </c>
      <c r="F147" s="2215" t="s">
        <v>233</v>
      </c>
      <c r="G147" s="2215" t="s">
        <v>234</v>
      </c>
      <c r="H147" s="2215" t="s">
        <v>2044</v>
      </c>
      <c r="I147" s="2219">
        <v>5</v>
      </c>
      <c r="J147" s="2219">
        <v>5</v>
      </c>
      <c r="K147" s="2217">
        <v>4</v>
      </c>
      <c r="L147" s="2217">
        <v>4</v>
      </c>
      <c r="M147" s="2215" t="s">
        <v>2045</v>
      </c>
      <c r="N147" s="2233" t="s">
        <v>2046</v>
      </c>
      <c r="O147" s="2321">
        <v>0</v>
      </c>
      <c r="P147" s="2246">
        <v>0</v>
      </c>
      <c r="Q147" s="2246">
        <v>0</v>
      </c>
      <c r="R147" s="2246">
        <v>0</v>
      </c>
      <c r="S147" s="2245">
        <f>SUM(O147:Q147)</f>
        <v>0</v>
      </c>
      <c r="T147" s="2233" t="s">
        <v>2043</v>
      </c>
      <c r="U147" s="2190"/>
      <c r="V147" s="2196"/>
      <c r="W147" s="2367"/>
      <c r="X147" s="125"/>
      <c r="Y147" s="126"/>
      <c r="Z147" s="127"/>
      <c r="AA147" s="128"/>
      <c r="AB147" s="128"/>
      <c r="AC147" s="129"/>
      <c r="AD147" s="126"/>
      <c r="AE147" s="130"/>
      <c r="AF147" s="130"/>
      <c r="AG147" s="2224"/>
    </row>
    <row r="148" spans="1:33" ht="78" customHeight="1" x14ac:dyDescent="0.25">
      <c r="A148" s="2561"/>
      <c r="B148" s="2319" t="s">
        <v>44</v>
      </c>
      <c r="C148" s="2221" t="s">
        <v>45</v>
      </c>
      <c r="D148" s="2222" t="s">
        <v>1883</v>
      </c>
      <c r="E148" s="2223" t="s">
        <v>47</v>
      </c>
      <c r="F148" s="2215" t="s">
        <v>237</v>
      </c>
      <c r="G148" s="2215" t="s">
        <v>238</v>
      </c>
      <c r="H148" s="2215" t="s">
        <v>2047</v>
      </c>
      <c r="I148" s="2219">
        <v>20</v>
      </c>
      <c r="J148" s="2219">
        <v>20</v>
      </c>
      <c r="K148" s="2217">
        <v>2</v>
      </c>
      <c r="L148" s="2217">
        <v>2</v>
      </c>
      <c r="M148" s="2215" t="s">
        <v>2048</v>
      </c>
      <c r="N148" s="2233" t="s">
        <v>2049</v>
      </c>
      <c r="O148" s="2321">
        <v>0</v>
      </c>
      <c r="P148" s="2246">
        <v>0</v>
      </c>
      <c r="Q148" s="2246">
        <v>0</v>
      </c>
      <c r="R148" s="2246">
        <v>0</v>
      </c>
      <c r="S148" s="2245">
        <f>SUM(O148:Q148)</f>
        <v>0</v>
      </c>
      <c r="T148" s="2233" t="s">
        <v>2043</v>
      </c>
      <c r="U148" s="1870"/>
      <c r="V148" s="131"/>
      <c r="W148" s="2325"/>
      <c r="X148" s="27"/>
      <c r="Y148" s="28"/>
      <c r="Z148" s="15"/>
      <c r="AA148" s="16"/>
      <c r="AB148" s="16"/>
      <c r="AC148" s="133"/>
      <c r="AD148" s="28"/>
      <c r="AE148" s="134"/>
      <c r="AF148" s="134"/>
      <c r="AG148" s="2224"/>
    </row>
    <row r="149" spans="1:33" ht="78" customHeight="1" x14ac:dyDescent="0.25">
      <c r="A149" s="2561"/>
      <c r="B149" s="2319" t="s">
        <v>44</v>
      </c>
      <c r="C149" s="2221" t="s">
        <v>45</v>
      </c>
      <c r="D149" s="2222" t="s">
        <v>1883</v>
      </c>
      <c r="E149" s="2223" t="s">
        <v>47</v>
      </c>
      <c r="F149" s="2215" t="s">
        <v>2050</v>
      </c>
      <c r="G149" s="2215" t="s">
        <v>431</v>
      </c>
      <c r="H149" s="2215" t="s">
        <v>2051</v>
      </c>
      <c r="I149" s="2219">
        <v>10</v>
      </c>
      <c r="J149" s="2219">
        <v>10</v>
      </c>
      <c r="K149" s="2217">
        <v>2</v>
      </c>
      <c r="L149" s="2217">
        <v>2</v>
      </c>
      <c r="M149" s="2215" t="s">
        <v>2052</v>
      </c>
      <c r="N149" s="2233" t="s">
        <v>2053</v>
      </c>
      <c r="O149" s="2321">
        <v>0</v>
      </c>
      <c r="P149" s="2246">
        <v>0</v>
      </c>
      <c r="Q149" s="2246">
        <v>0</v>
      </c>
      <c r="R149" s="2246">
        <v>0</v>
      </c>
      <c r="S149" s="2245">
        <f>SUM(O149:Q149)</f>
        <v>0</v>
      </c>
      <c r="T149" s="2233" t="s">
        <v>2043</v>
      </c>
      <c r="U149" s="1872"/>
      <c r="V149" s="102"/>
      <c r="W149" s="2370"/>
      <c r="X149" s="50"/>
      <c r="Y149" s="51"/>
      <c r="Z149" s="52"/>
      <c r="AA149" s="53"/>
      <c r="AB149" s="53"/>
      <c r="AC149" s="54"/>
      <c r="AD149" s="51"/>
      <c r="AE149" s="55"/>
      <c r="AF149" s="55"/>
      <c r="AG149" s="2224"/>
    </row>
    <row r="150" spans="1:33" ht="33.950000000000003" customHeight="1" x14ac:dyDescent="0.25">
      <c r="A150" s="2561"/>
      <c r="B150" s="3506" t="s">
        <v>44</v>
      </c>
      <c r="C150" s="2595" t="s">
        <v>45</v>
      </c>
      <c r="D150" s="2635" t="s">
        <v>1883</v>
      </c>
      <c r="E150" s="2672" t="s">
        <v>47</v>
      </c>
      <c r="F150" s="2577" t="s">
        <v>2054</v>
      </c>
      <c r="G150" s="2577" t="s">
        <v>2055</v>
      </c>
      <c r="H150" s="2577" t="s">
        <v>2056</v>
      </c>
      <c r="I150" s="2623">
        <v>20</v>
      </c>
      <c r="J150" s="2623">
        <v>20</v>
      </c>
      <c r="K150" s="2626">
        <v>24</v>
      </c>
      <c r="L150" s="2626">
        <v>24</v>
      </c>
      <c r="M150" s="2577" t="s">
        <v>2057</v>
      </c>
      <c r="N150" s="3058" t="s">
        <v>441</v>
      </c>
      <c r="O150" s="3484">
        <f>+AC150</f>
        <v>134.13120000000001</v>
      </c>
      <c r="P150" s="2571">
        <v>0</v>
      </c>
      <c r="Q150" s="2571">
        <v>0</v>
      </c>
      <c r="R150" s="2571">
        <v>0</v>
      </c>
      <c r="S150" s="2574">
        <f>+SUM(O150:Q154)</f>
        <v>134.13120000000001</v>
      </c>
      <c r="T150" s="2577" t="s">
        <v>2043</v>
      </c>
      <c r="U150" s="1872" t="s">
        <v>65</v>
      </c>
      <c r="V150" s="102"/>
      <c r="W150" s="99" t="s">
        <v>66</v>
      </c>
      <c r="X150" s="50"/>
      <c r="Y150" s="51"/>
      <c r="Z150" s="52"/>
      <c r="AA150" s="53"/>
      <c r="AB150" s="53"/>
      <c r="AC150" s="54">
        <f>SUM(AB151:AB154)</f>
        <v>134.13120000000001</v>
      </c>
      <c r="AD150" s="51"/>
      <c r="AE150" s="55"/>
      <c r="AF150" s="55"/>
      <c r="AG150" s="2444"/>
    </row>
    <row r="151" spans="1:33" ht="18" customHeight="1" x14ac:dyDescent="0.25">
      <c r="A151" s="2561"/>
      <c r="B151" s="3507"/>
      <c r="C151" s="2596"/>
      <c r="D151" s="2636"/>
      <c r="E151" s="2673"/>
      <c r="F151" s="2578"/>
      <c r="G151" s="2578"/>
      <c r="H151" s="2578"/>
      <c r="I151" s="2624"/>
      <c r="J151" s="2624"/>
      <c r="K151" s="2627"/>
      <c r="L151" s="2627"/>
      <c r="M151" s="2578"/>
      <c r="N151" s="3059"/>
      <c r="O151" s="3485"/>
      <c r="P151" s="2572"/>
      <c r="Q151" s="2572"/>
      <c r="R151" s="2572"/>
      <c r="S151" s="2575"/>
      <c r="T151" s="2578"/>
      <c r="U151" s="1870"/>
      <c r="V151" s="131" t="s">
        <v>47</v>
      </c>
      <c r="W151" s="2325" t="s">
        <v>2058</v>
      </c>
      <c r="X151" s="27">
        <v>3</v>
      </c>
      <c r="Y151" s="28" t="s">
        <v>264</v>
      </c>
      <c r="Z151" s="15">
        <v>9.98</v>
      </c>
      <c r="AA151" s="16">
        <f t="shared" ref="AA151:AA154" si="28">+X151*Z151</f>
        <v>29.94</v>
      </c>
      <c r="AB151" s="16">
        <f t="shared" ref="AB151:AB154" si="29">+AA151*0.12+AA151</f>
        <v>33.532800000000002</v>
      </c>
      <c r="AC151" s="133"/>
      <c r="AD151" s="28"/>
      <c r="AE151" s="134" t="s">
        <v>52</v>
      </c>
      <c r="AF151" s="134"/>
      <c r="AG151" s="2445"/>
    </row>
    <row r="152" spans="1:33" ht="18" customHeight="1" x14ac:dyDescent="0.25">
      <c r="A152" s="2561"/>
      <c r="B152" s="3507"/>
      <c r="C152" s="2596"/>
      <c r="D152" s="2636"/>
      <c r="E152" s="2673"/>
      <c r="F152" s="2578"/>
      <c r="G152" s="2578"/>
      <c r="H152" s="2578"/>
      <c r="I152" s="2624"/>
      <c r="J152" s="2624"/>
      <c r="K152" s="2627"/>
      <c r="L152" s="2627"/>
      <c r="M152" s="2578"/>
      <c r="N152" s="3059"/>
      <c r="O152" s="3485"/>
      <c r="P152" s="2572"/>
      <c r="Q152" s="2572"/>
      <c r="R152" s="2572"/>
      <c r="S152" s="2575"/>
      <c r="T152" s="2578"/>
      <c r="U152" s="294"/>
      <c r="V152" s="101" t="s">
        <v>47</v>
      </c>
      <c r="W152" s="58" t="s">
        <v>2059</v>
      </c>
      <c r="X152" s="34">
        <v>3</v>
      </c>
      <c r="Y152" s="35" t="s">
        <v>264</v>
      </c>
      <c r="Z152" s="22">
        <v>9.98</v>
      </c>
      <c r="AA152" s="23">
        <f t="shared" si="28"/>
        <v>29.94</v>
      </c>
      <c r="AB152" s="23">
        <f t="shared" si="29"/>
        <v>33.532800000000002</v>
      </c>
      <c r="AC152" s="29"/>
      <c r="AD152" s="35"/>
      <c r="AE152" s="38" t="s">
        <v>52</v>
      </c>
      <c r="AF152" s="38"/>
      <c r="AG152" s="2445"/>
    </row>
    <row r="153" spans="1:33" ht="18" customHeight="1" x14ac:dyDescent="0.25">
      <c r="A153" s="2561"/>
      <c r="B153" s="3507"/>
      <c r="C153" s="2596"/>
      <c r="D153" s="2636"/>
      <c r="E153" s="2673"/>
      <c r="F153" s="2578"/>
      <c r="G153" s="2578"/>
      <c r="H153" s="2578"/>
      <c r="I153" s="2624"/>
      <c r="J153" s="2624"/>
      <c r="K153" s="2627"/>
      <c r="L153" s="2627"/>
      <c r="M153" s="2578"/>
      <c r="N153" s="3059"/>
      <c r="O153" s="3485"/>
      <c r="P153" s="2572"/>
      <c r="Q153" s="2572"/>
      <c r="R153" s="2572"/>
      <c r="S153" s="2575"/>
      <c r="T153" s="2578"/>
      <c r="U153" s="32"/>
      <c r="V153" s="101" t="s">
        <v>47</v>
      </c>
      <c r="W153" s="58" t="s">
        <v>2060</v>
      </c>
      <c r="X153" s="34">
        <v>3</v>
      </c>
      <c r="Y153" s="35" t="s">
        <v>264</v>
      </c>
      <c r="Z153" s="22">
        <v>9.98</v>
      </c>
      <c r="AA153" s="23">
        <f t="shared" si="28"/>
        <v>29.94</v>
      </c>
      <c r="AB153" s="23">
        <f t="shared" si="29"/>
        <v>33.532800000000002</v>
      </c>
      <c r="AC153" s="29"/>
      <c r="AD153" s="35"/>
      <c r="AE153" s="38" t="s">
        <v>52</v>
      </c>
      <c r="AF153" s="38"/>
      <c r="AG153" s="2445"/>
    </row>
    <row r="154" spans="1:33" ht="18" customHeight="1" x14ac:dyDescent="0.25">
      <c r="A154" s="2561"/>
      <c r="B154" s="3509"/>
      <c r="C154" s="2630"/>
      <c r="D154" s="2637"/>
      <c r="E154" s="2674"/>
      <c r="F154" s="2614"/>
      <c r="G154" s="2614"/>
      <c r="H154" s="2614"/>
      <c r="I154" s="2625"/>
      <c r="J154" s="2625"/>
      <c r="K154" s="2628"/>
      <c r="L154" s="2628"/>
      <c r="M154" s="2614"/>
      <c r="N154" s="3060"/>
      <c r="O154" s="3510"/>
      <c r="P154" s="3511"/>
      <c r="Q154" s="3511"/>
      <c r="R154" s="3511"/>
      <c r="S154" s="3519"/>
      <c r="T154" s="2614"/>
      <c r="U154" s="293"/>
      <c r="V154" s="105" t="s">
        <v>47</v>
      </c>
      <c r="W154" s="106" t="s">
        <v>2061</v>
      </c>
      <c r="X154" s="107">
        <v>3</v>
      </c>
      <c r="Y154" s="111" t="s">
        <v>264</v>
      </c>
      <c r="Z154" s="108">
        <v>9.98</v>
      </c>
      <c r="AA154" s="109">
        <f t="shared" si="28"/>
        <v>29.94</v>
      </c>
      <c r="AB154" s="109">
        <f t="shared" si="29"/>
        <v>33.532800000000002</v>
      </c>
      <c r="AC154" s="110"/>
      <c r="AD154" s="111"/>
      <c r="AE154" s="112" t="s">
        <v>52</v>
      </c>
      <c r="AF154" s="112"/>
      <c r="AG154" s="2446"/>
    </row>
    <row r="155" spans="1:33" ht="75" customHeight="1" x14ac:dyDescent="0.25">
      <c r="A155" s="2561"/>
      <c r="B155" s="2241" t="s">
        <v>44</v>
      </c>
      <c r="C155" s="2221" t="s">
        <v>45</v>
      </c>
      <c r="D155" s="2222" t="s">
        <v>1883</v>
      </c>
      <c r="E155" s="2223" t="s">
        <v>47</v>
      </c>
      <c r="F155" s="2215" t="s">
        <v>1901</v>
      </c>
      <c r="G155" s="2215" t="s">
        <v>96</v>
      </c>
      <c r="H155" s="2215" t="s">
        <v>1902</v>
      </c>
      <c r="I155" s="2219">
        <v>1</v>
      </c>
      <c r="J155" s="2219">
        <v>2</v>
      </c>
      <c r="K155" s="2217">
        <v>4</v>
      </c>
      <c r="L155" s="2217">
        <v>4</v>
      </c>
      <c r="M155" s="2215" t="s">
        <v>1903</v>
      </c>
      <c r="N155" s="2233" t="s">
        <v>366</v>
      </c>
      <c r="O155" s="2321">
        <v>0</v>
      </c>
      <c r="P155" s="2246">
        <v>0</v>
      </c>
      <c r="Q155" s="2246">
        <v>0</v>
      </c>
      <c r="R155" s="2246">
        <v>0</v>
      </c>
      <c r="S155" s="2245">
        <f>SUM(O155:Q155)</f>
        <v>0</v>
      </c>
      <c r="T155" s="2233" t="s">
        <v>2043</v>
      </c>
      <c r="U155" s="142"/>
      <c r="V155" s="2360"/>
      <c r="W155" s="2371"/>
      <c r="X155" s="143"/>
      <c r="Y155" s="144"/>
      <c r="Z155" s="76"/>
      <c r="AA155" s="145"/>
      <c r="AB155" s="145"/>
      <c r="AC155" s="2330"/>
      <c r="AD155" s="144"/>
      <c r="AE155" s="146"/>
      <c r="AF155" s="146"/>
      <c r="AG155" s="2225"/>
    </row>
    <row r="156" spans="1:33" s="19" customFormat="1" ht="84" customHeight="1" thickBot="1" x14ac:dyDescent="0.3">
      <c r="A156" s="2561"/>
      <c r="B156" s="2331" t="s">
        <v>44</v>
      </c>
      <c r="C156" s="2198" t="s">
        <v>45</v>
      </c>
      <c r="D156" s="2109" t="s">
        <v>1883</v>
      </c>
      <c r="E156" s="2255" t="s">
        <v>47</v>
      </c>
      <c r="F156" s="2111" t="s">
        <v>2062</v>
      </c>
      <c r="G156" s="2111" t="s">
        <v>210</v>
      </c>
      <c r="H156" s="2111" t="s">
        <v>2063</v>
      </c>
      <c r="I156" s="2200">
        <v>50</v>
      </c>
      <c r="J156" s="2200">
        <v>50</v>
      </c>
      <c r="K156" s="2201">
        <v>24</v>
      </c>
      <c r="L156" s="2201">
        <v>24</v>
      </c>
      <c r="M156" s="2111" t="s">
        <v>1907</v>
      </c>
      <c r="N156" s="2114" t="s">
        <v>193</v>
      </c>
      <c r="O156" s="2332">
        <v>0</v>
      </c>
      <c r="P156" s="2333">
        <v>0</v>
      </c>
      <c r="Q156" s="2333">
        <v>0</v>
      </c>
      <c r="R156" s="2333">
        <v>0</v>
      </c>
      <c r="S156" s="2334">
        <f>SUM(O156:Q156)</f>
        <v>0</v>
      </c>
      <c r="T156" s="2114" t="s">
        <v>2043</v>
      </c>
      <c r="U156" s="2202"/>
      <c r="V156" s="2264"/>
      <c r="W156" s="2335"/>
      <c r="X156" s="2259"/>
      <c r="Y156" s="2260"/>
      <c r="Z156" s="2336"/>
      <c r="AA156" s="2336"/>
      <c r="AB156" s="2336"/>
      <c r="AC156" s="2337"/>
      <c r="AD156" s="2260"/>
      <c r="AE156" s="2125"/>
      <c r="AF156" s="2125"/>
      <c r="AG156" s="2126"/>
    </row>
    <row r="157" spans="1:33" s="84" customFormat="1" ht="22.5" customHeight="1" thickBot="1" x14ac:dyDescent="0.3">
      <c r="A157" s="2562"/>
      <c r="B157" s="2429" t="s">
        <v>137</v>
      </c>
      <c r="C157" s="2429"/>
      <c r="D157" s="2429"/>
      <c r="E157" s="2429"/>
      <c r="F157" s="2429"/>
      <c r="G157" s="2429"/>
      <c r="H157" s="2429"/>
      <c r="I157" s="2429"/>
      <c r="J157" s="2429"/>
      <c r="K157" s="2429"/>
      <c r="L157" s="2429"/>
      <c r="M157" s="2429"/>
      <c r="N157" s="79" t="s">
        <v>138</v>
      </c>
      <c r="O157" s="81">
        <f>SUM(O146:O156)</f>
        <v>134.13120000000001</v>
      </c>
      <c r="P157" s="81">
        <f>SUM(P146:P156)</f>
        <v>0</v>
      </c>
      <c r="Q157" s="81">
        <f>SUM(Q146:Q156)</f>
        <v>0</v>
      </c>
      <c r="R157" s="81">
        <f>SUM(R146:R156)</f>
        <v>0</v>
      </c>
      <c r="S157" s="81">
        <f>SUM(S146:S156)</f>
        <v>134.13120000000001</v>
      </c>
      <c r="T157" s="82"/>
      <c r="U157" s="3159" t="s">
        <v>139</v>
      </c>
      <c r="V157" s="2429"/>
      <c r="W157" s="2429"/>
      <c r="X157" s="2429"/>
      <c r="Y157" s="2429"/>
      <c r="Z157" s="2429"/>
      <c r="AA157" s="2429"/>
      <c r="AB157" s="79" t="s">
        <v>138</v>
      </c>
      <c r="AC157" s="83">
        <f>SUM(AC146:AC156)</f>
        <v>134.13120000000001</v>
      </c>
      <c r="AD157" s="2541"/>
      <c r="AE157" s="2542"/>
      <c r="AF157" s="2542"/>
      <c r="AG157" s="2543"/>
    </row>
    <row r="158" spans="1:33" s="187" customFormat="1" ht="30" customHeight="1" thickBot="1" x14ac:dyDescent="0.3">
      <c r="A158" s="2417" t="s">
        <v>2064</v>
      </c>
      <c r="B158" s="2418"/>
      <c r="C158" s="2418"/>
      <c r="D158" s="2418"/>
      <c r="E158" s="2418"/>
      <c r="F158" s="2418"/>
      <c r="G158" s="2418"/>
      <c r="H158" s="2418"/>
      <c r="I158" s="2418"/>
      <c r="J158" s="2418"/>
      <c r="K158" s="2418"/>
      <c r="L158" s="2418"/>
      <c r="M158" s="2418"/>
      <c r="N158" s="220" t="s">
        <v>138</v>
      </c>
      <c r="O158" s="358">
        <f>+O33+O110+O118+O127+O136+O145+O157</f>
        <v>87491.558400000024</v>
      </c>
      <c r="P158" s="358">
        <f>+P33+P110+P118+P127+P136+P145+P157</f>
        <v>33204.001600000003</v>
      </c>
      <c r="Q158" s="358">
        <f>+Q33+Q110+Q118+Q127+Q136+Q145+Q157</f>
        <v>28444.989600000001</v>
      </c>
      <c r="R158" s="358">
        <f>+R33+R110+R118+R127+R136+R145+R157</f>
        <v>0</v>
      </c>
      <c r="S158" s="358">
        <f>+S33+S110+S118+S127+S136+S145+S157</f>
        <v>149140.54960000003</v>
      </c>
      <c r="T158" s="2372"/>
      <c r="U158" s="3516" t="s">
        <v>2065</v>
      </c>
      <c r="V158" s="3516"/>
      <c r="W158" s="3516"/>
      <c r="X158" s="3516"/>
      <c r="Y158" s="3516"/>
      <c r="Z158" s="3516"/>
      <c r="AA158" s="3516"/>
      <c r="AB158" s="2373" t="s">
        <v>138</v>
      </c>
      <c r="AC158" s="358">
        <f>+AC33+AC110+AC118+AC127+AC136+AC145+AC157</f>
        <v>149140.54960000003</v>
      </c>
      <c r="AD158" s="3517"/>
      <c r="AE158" s="3517"/>
      <c r="AF158" s="3517"/>
      <c r="AG158" s="3518"/>
    </row>
    <row r="159" spans="1:33" ht="17.25" thickTop="1" x14ac:dyDescent="0.3">
      <c r="D159" s="187"/>
      <c r="E159" s="187"/>
      <c r="F159" s="187"/>
    </row>
    <row r="160" spans="1:33" x14ac:dyDescent="0.3">
      <c r="B160" s="194" t="s">
        <v>2066</v>
      </c>
      <c r="C160" s="187"/>
      <c r="D160" s="187"/>
      <c r="E160" s="187"/>
      <c r="F160" s="187"/>
    </row>
    <row r="161" spans="1:30" x14ac:dyDescent="0.3">
      <c r="B161" s="1999" t="s">
        <v>2071</v>
      </c>
      <c r="C161" s="2402"/>
      <c r="D161" s="187"/>
      <c r="E161" s="187"/>
      <c r="F161" s="187"/>
    </row>
    <row r="162" spans="1:30" x14ac:dyDescent="0.3">
      <c r="A162" s="2374"/>
      <c r="B162" s="1999" t="s">
        <v>2112</v>
      </c>
      <c r="C162" s="200"/>
      <c r="D162" s="187"/>
      <c r="E162" s="187"/>
      <c r="F162" s="187"/>
    </row>
    <row r="163" spans="1:30" x14ac:dyDescent="0.3">
      <c r="A163" s="2374"/>
      <c r="B163" s="194" t="s">
        <v>2117</v>
      </c>
      <c r="C163" s="196"/>
      <c r="D163" s="286"/>
      <c r="E163" s="286"/>
      <c r="F163" s="286"/>
      <c r="R163" s="188" t="s">
        <v>2067</v>
      </c>
    </row>
    <row r="164" spans="1:30" x14ac:dyDescent="0.3">
      <c r="B164" s="2"/>
      <c r="C164" s="2"/>
      <c r="D164" s="286"/>
      <c r="E164" s="286"/>
      <c r="F164" s="286"/>
    </row>
    <row r="165" spans="1:30" ht="18" x14ac:dyDescent="0.3">
      <c r="B165" s="2"/>
      <c r="C165" s="2"/>
      <c r="U165" s="188"/>
      <c r="V165" s="2428" t="s">
        <v>2068</v>
      </c>
      <c r="W165" s="2428"/>
      <c r="X165" s="2428"/>
      <c r="AC165" s="2"/>
      <c r="AD165" s="193"/>
    </row>
    <row r="166" spans="1:30" ht="18.75" thickBot="1" x14ac:dyDescent="0.35">
      <c r="B166" s="194"/>
      <c r="C166" s="196"/>
      <c r="U166" s="188"/>
      <c r="V166" s="199"/>
      <c r="W166" s="199"/>
      <c r="X166" s="199"/>
      <c r="AC166" s="2"/>
      <c r="AD166" s="193"/>
    </row>
    <row r="167" spans="1:30" ht="17.25" thickTop="1" x14ac:dyDescent="0.3">
      <c r="B167" s="2375"/>
      <c r="C167" s="196"/>
      <c r="U167" s="188"/>
      <c r="V167" s="201" t="s">
        <v>246</v>
      </c>
      <c r="W167" s="202" t="s">
        <v>247</v>
      </c>
      <c r="X167" s="203" t="s">
        <v>248</v>
      </c>
      <c r="AC167" s="2"/>
      <c r="AD167" s="193"/>
    </row>
    <row r="168" spans="1:30" x14ac:dyDescent="0.3">
      <c r="B168" s="2375"/>
      <c r="C168" s="2375"/>
      <c r="U168" s="188"/>
      <c r="V168" s="204" t="str">
        <f>U19</f>
        <v>530101 0701 001</v>
      </c>
      <c r="W168" s="300" t="s">
        <v>51</v>
      </c>
      <c r="X168" s="209">
        <f>AC19</f>
        <v>4200</v>
      </c>
      <c r="AC168" s="2"/>
      <c r="AD168" s="193"/>
    </row>
    <row r="169" spans="1:30" x14ac:dyDescent="0.3">
      <c r="B169" s="286"/>
      <c r="C169" s="2375"/>
      <c r="U169" s="188"/>
      <c r="V169" s="204" t="str">
        <f>U20</f>
        <v>530104 0701 001</v>
      </c>
      <c r="W169" s="300" t="s">
        <v>54</v>
      </c>
      <c r="X169" s="209">
        <f>AC20</f>
        <v>29800</v>
      </c>
      <c r="Z169" s="2364"/>
      <c r="AC169" s="2"/>
      <c r="AD169" s="193"/>
    </row>
    <row r="170" spans="1:30" x14ac:dyDescent="0.3">
      <c r="B170" s="196"/>
      <c r="C170" s="286"/>
      <c r="U170" s="188"/>
      <c r="V170" s="204" t="str">
        <f>U21</f>
        <v>530105 0701 001</v>
      </c>
      <c r="W170" s="300" t="s">
        <v>56</v>
      </c>
      <c r="X170" s="209">
        <f>AC21</f>
        <v>319.99519999999995</v>
      </c>
      <c r="AC170" s="2"/>
      <c r="AD170" s="193"/>
    </row>
    <row r="171" spans="1:30" ht="18.75" x14ac:dyDescent="0.3">
      <c r="A171" s="301"/>
      <c r="B171" s="196"/>
      <c r="C171" s="286"/>
      <c r="D171" s="3163" t="s">
        <v>249</v>
      </c>
      <c r="E171" s="3163"/>
      <c r="N171" s="3163" t="s">
        <v>249</v>
      </c>
      <c r="O171" s="3163"/>
      <c r="U171" s="188"/>
      <c r="V171" s="204" t="str">
        <f>U22</f>
        <v>530303 0701 001</v>
      </c>
      <c r="W171" s="72" t="s">
        <v>60</v>
      </c>
      <c r="X171" s="209">
        <f>AC22</f>
        <v>1193.2031999999999</v>
      </c>
      <c r="AC171" s="2"/>
      <c r="AD171" s="193"/>
    </row>
    <row r="172" spans="1:30" x14ac:dyDescent="0.3">
      <c r="A172" s="207"/>
      <c r="B172" s="196"/>
      <c r="C172" s="286"/>
      <c r="D172" s="3164" t="s">
        <v>250</v>
      </c>
      <c r="E172" s="3164"/>
      <c r="N172" s="3164" t="s">
        <v>250</v>
      </c>
      <c r="O172" s="3164"/>
      <c r="U172" s="188"/>
      <c r="V172" s="204" t="str">
        <f>U23</f>
        <v>530304 0701 001</v>
      </c>
      <c r="W172" s="300" t="s">
        <v>62</v>
      </c>
      <c r="X172" s="209">
        <f>AC23</f>
        <v>616.99680000000001</v>
      </c>
      <c r="AC172" s="2"/>
      <c r="AD172" s="193"/>
    </row>
    <row r="173" spans="1:30" ht="33.75" customHeight="1" x14ac:dyDescent="0.3">
      <c r="A173" s="207"/>
      <c r="B173" s="196"/>
      <c r="C173" s="286"/>
      <c r="D173" s="2230"/>
      <c r="E173" s="2230"/>
      <c r="N173" s="2230"/>
      <c r="O173" s="2230"/>
      <c r="U173" s="188"/>
      <c r="V173" s="204" t="s">
        <v>1168</v>
      </c>
      <c r="W173" s="72" t="s">
        <v>280</v>
      </c>
      <c r="X173" s="209">
        <f>+AC47</f>
        <v>9999.9984000000004</v>
      </c>
      <c r="Z173" s="2364"/>
      <c r="AC173" s="2"/>
      <c r="AD173" s="193"/>
    </row>
    <row r="174" spans="1:30" ht="33.950000000000003" customHeight="1" x14ac:dyDescent="0.3">
      <c r="A174" s="207"/>
      <c r="B174" s="196"/>
      <c r="C174" s="286"/>
      <c r="U174" s="188"/>
      <c r="V174" s="204" t="s">
        <v>1162</v>
      </c>
      <c r="W174" s="72" t="s">
        <v>69</v>
      </c>
      <c r="X174" s="205">
        <f>+AC77</f>
        <v>21703.998400000004</v>
      </c>
      <c r="AC174" s="2"/>
      <c r="AD174" s="193"/>
    </row>
    <row r="175" spans="1:30" x14ac:dyDescent="0.3">
      <c r="A175" s="207"/>
      <c r="B175" s="196"/>
      <c r="C175" s="286"/>
      <c r="U175" s="188"/>
      <c r="V175" s="204" t="str">
        <f>U24</f>
        <v>530606 0701 001</v>
      </c>
      <c r="W175" s="300" t="s">
        <v>71</v>
      </c>
      <c r="X175" s="209">
        <f>AC24</f>
        <v>44455.980799999998</v>
      </c>
      <c r="AC175" s="2"/>
      <c r="AD175" s="193"/>
    </row>
    <row r="176" spans="1:30" x14ac:dyDescent="0.3">
      <c r="A176" s="207"/>
      <c r="B176" s="196"/>
      <c r="C176" s="286"/>
      <c r="U176" s="188"/>
      <c r="V176" s="204" t="str">
        <f>U25</f>
        <v>530606 0701 003</v>
      </c>
      <c r="W176" s="300" t="s">
        <v>71</v>
      </c>
      <c r="X176" s="209">
        <f>+AC25</f>
        <v>13700</v>
      </c>
      <c r="AC176" s="2"/>
      <c r="AD176" s="193"/>
    </row>
    <row r="177" spans="1:30" ht="33.950000000000003" customHeight="1" x14ac:dyDescent="0.3">
      <c r="A177" s="207"/>
      <c r="B177" s="2376"/>
      <c r="U177" s="188"/>
      <c r="V177" s="204" t="str">
        <f>U13</f>
        <v>530807 0701 001</v>
      </c>
      <c r="W177" s="72" t="s">
        <v>66</v>
      </c>
      <c r="X177" s="209">
        <f>+AC13+AC34+AC42+AC55+AC122+AC131+AC140+AC150</f>
        <v>905.38560000000018</v>
      </c>
      <c r="AC177" s="2"/>
      <c r="AD177" s="193"/>
    </row>
    <row r="178" spans="1:30" ht="33.950000000000003" customHeight="1" x14ac:dyDescent="0.3">
      <c r="A178" s="207"/>
      <c r="B178" s="2376"/>
      <c r="U178" s="188"/>
      <c r="V178" s="204" t="str">
        <f>U29</f>
        <v>530811 0701 002</v>
      </c>
      <c r="W178" s="72" t="s">
        <v>367</v>
      </c>
      <c r="X178" s="209">
        <f>+AC29</f>
        <v>1500.0047999999999</v>
      </c>
      <c r="AC178" s="2"/>
      <c r="AD178" s="193"/>
    </row>
    <row r="179" spans="1:30" ht="18" customHeight="1" x14ac:dyDescent="0.3">
      <c r="A179" s="207"/>
      <c r="B179" s="2376"/>
      <c r="U179" s="188"/>
      <c r="V179" s="204" t="s">
        <v>789</v>
      </c>
      <c r="W179" s="72" t="s">
        <v>356</v>
      </c>
      <c r="X179" s="209">
        <f>+AC30</f>
        <v>2593.6680000000001</v>
      </c>
      <c r="AC179" s="2"/>
      <c r="AD179" s="193"/>
    </row>
    <row r="180" spans="1:30" x14ac:dyDescent="0.3">
      <c r="A180" s="207"/>
      <c r="B180" s="2376"/>
      <c r="U180" s="188"/>
      <c r="V180" s="204" t="s">
        <v>741</v>
      </c>
      <c r="W180" s="300" t="s">
        <v>82</v>
      </c>
      <c r="X180" s="209">
        <f>+AC103</f>
        <v>4000.0016000000005</v>
      </c>
      <c r="AC180" s="2"/>
      <c r="AD180" s="193"/>
    </row>
    <row r="181" spans="1:30" x14ac:dyDescent="0.3">
      <c r="A181" s="207"/>
      <c r="B181" s="2376"/>
      <c r="U181" s="188"/>
      <c r="V181" s="204" t="s">
        <v>742</v>
      </c>
      <c r="W181" s="300" t="s">
        <v>132</v>
      </c>
      <c r="X181" s="209">
        <f>+AC60</f>
        <v>3875.7200000000003</v>
      </c>
      <c r="AC181" s="2"/>
      <c r="AD181" s="193"/>
    </row>
    <row r="182" spans="1:30" ht="33.950000000000003" customHeight="1" x14ac:dyDescent="0.3">
      <c r="A182" s="207"/>
      <c r="B182" s="2376"/>
      <c r="U182" s="188"/>
      <c r="V182" s="204" t="s">
        <v>801</v>
      </c>
      <c r="W182" s="2377" t="s">
        <v>74</v>
      </c>
      <c r="X182" s="209">
        <f>+AC26</f>
        <v>5999.9968000000008</v>
      </c>
      <c r="AC182" s="2"/>
      <c r="AD182" s="193"/>
    </row>
    <row r="183" spans="1:30" ht="33.950000000000003" customHeight="1" x14ac:dyDescent="0.3">
      <c r="A183" s="207"/>
      <c r="U183" s="188"/>
      <c r="V183" s="994" t="s">
        <v>73</v>
      </c>
      <c r="W183" s="2378" t="s">
        <v>74</v>
      </c>
      <c r="X183" s="2379">
        <f>+AC27</f>
        <v>4275.6000000000004</v>
      </c>
      <c r="AC183" s="2"/>
      <c r="AD183" s="193"/>
    </row>
    <row r="184" spans="1:30" ht="17.25" thickBot="1" x14ac:dyDescent="0.35">
      <c r="A184" s="207"/>
      <c r="U184" s="188"/>
      <c r="V184" s="211"/>
      <c r="W184" s="221" t="s">
        <v>251</v>
      </c>
      <c r="X184" s="2380">
        <f>SUM(X168:X183)</f>
        <v>149140.5496</v>
      </c>
      <c r="AC184" s="2"/>
      <c r="AD184" s="193"/>
    </row>
    <row r="185" spans="1:30" ht="17.25" thickTop="1" x14ac:dyDescent="0.3">
      <c r="U185" s="188"/>
      <c r="V185" s="213"/>
      <c r="W185" s="213"/>
      <c r="X185" s="213"/>
      <c r="AC185" s="2"/>
      <c r="AD185" s="193"/>
    </row>
    <row r="186" spans="1:30" x14ac:dyDescent="0.3">
      <c r="U186" s="188"/>
      <c r="V186" s="213"/>
      <c r="W186" s="222" t="s">
        <v>252</v>
      </c>
      <c r="X186" s="213"/>
      <c r="AC186" s="2"/>
      <c r="AD186" s="193"/>
    </row>
    <row r="187" spans="1:30" x14ac:dyDescent="0.3">
      <c r="U187" s="188"/>
      <c r="V187" s="213"/>
      <c r="W187" s="223" t="s">
        <v>253</v>
      </c>
      <c r="X187" s="216">
        <f>+X168+X169+X170+X171+X172+X175+X177+X182</f>
        <v>87491.55839999998</v>
      </c>
      <c r="AA187" s="215"/>
      <c r="AC187" s="2"/>
      <c r="AD187" s="193"/>
    </row>
    <row r="188" spans="1:30" x14ac:dyDescent="0.3">
      <c r="U188" s="188"/>
      <c r="V188" s="213"/>
      <c r="W188" s="223" t="s">
        <v>254</v>
      </c>
      <c r="X188" s="216">
        <f>+X173+X174+X178</f>
        <v>33204.001600000003</v>
      </c>
      <c r="AA188" s="215"/>
      <c r="AC188" s="2"/>
      <c r="AD188" s="193"/>
    </row>
    <row r="189" spans="1:30" x14ac:dyDescent="0.3">
      <c r="U189" s="188"/>
      <c r="V189" s="213"/>
      <c r="W189" s="223" t="s">
        <v>255</v>
      </c>
      <c r="X189" s="476">
        <f>+X176+X179+X180+X181+X183</f>
        <v>28444.989600000001</v>
      </c>
      <c r="AA189" s="215"/>
      <c r="AC189" s="2"/>
      <c r="AD189" s="193"/>
    </row>
    <row r="190" spans="1:30" x14ac:dyDescent="0.3">
      <c r="U190" s="188"/>
      <c r="V190" s="213"/>
      <c r="W190" s="224" t="s">
        <v>251</v>
      </c>
      <c r="X190" s="2381">
        <f>SUM(X187:X189)</f>
        <v>149140.54959999997</v>
      </c>
      <c r="AA190" s="215"/>
      <c r="AC190" s="2"/>
      <c r="AD190" s="193"/>
    </row>
    <row r="191" spans="1:30" x14ac:dyDescent="0.3">
      <c r="U191" s="188"/>
      <c r="V191" s="213"/>
      <c r="W191" s="223"/>
      <c r="X191" s="213"/>
      <c r="AC191" s="2"/>
      <c r="AD191" s="193"/>
    </row>
    <row r="192" spans="1:30" x14ac:dyDescent="0.3">
      <c r="U192" s="188"/>
      <c r="V192" s="213"/>
      <c r="W192" s="224" t="s">
        <v>256</v>
      </c>
      <c r="X192" s="213"/>
      <c r="AC192" s="2"/>
      <c r="AD192" s="193"/>
    </row>
    <row r="193" spans="21:30" x14ac:dyDescent="0.3">
      <c r="U193" s="188"/>
      <c r="V193" s="213"/>
      <c r="W193" s="223" t="s">
        <v>257</v>
      </c>
      <c r="X193" s="216">
        <f>+SUM(X168:X178)</f>
        <v>128395.56319999999</v>
      </c>
      <c r="AA193" s="215"/>
      <c r="AC193" s="2"/>
      <c r="AD193" s="193"/>
    </row>
    <row r="194" spans="21:30" x14ac:dyDescent="0.3">
      <c r="U194" s="188"/>
      <c r="V194" s="213"/>
      <c r="W194" s="223" t="s">
        <v>258</v>
      </c>
      <c r="X194" s="216">
        <f>+SUM(X179:X181)</f>
        <v>10469.389600000002</v>
      </c>
      <c r="AA194" s="215"/>
      <c r="AC194" s="2"/>
      <c r="AD194" s="193"/>
    </row>
    <row r="195" spans="21:30" x14ac:dyDescent="0.3">
      <c r="U195" s="188"/>
      <c r="V195" s="213"/>
      <c r="W195" s="223" t="s">
        <v>259</v>
      </c>
      <c r="X195" s="217">
        <f>+SUM(X182:X183)</f>
        <v>10275.596800000001</v>
      </c>
      <c r="AA195" s="215"/>
      <c r="AC195" s="2"/>
      <c r="AD195" s="193"/>
    </row>
    <row r="196" spans="21:30" x14ac:dyDescent="0.3">
      <c r="U196" s="188"/>
      <c r="V196" s="213"/>
      <c r="W196" s="224" t="s">
        <v>251</v>
      </c>
      <c r="X196" s="2381">
        <f>SUM(X193:X195)</f>
        <v>149140.5496</v>
      </c>
      <c r="AC196" s="2"/>
      <c r="AD196" s="193"/>
    </row>
    <row r="197" spans="21:30" x14ac:dyDescent="0.3">
      <c r="U197" s="188"/>
      <c r="W197" s="2382"/>
      <c r="AC197" s="2"/>
      <c r="AD197" s="193"/>
    </row>
    <row r="198" spans="21:30" x14ac:dyDescent="0.3">
      <c r="U198" s="188"/>
      <c r="W198" s="2382"/>
      <c r="AC198" s="2"/>
      <c r="AD198" s="193"/>
    </row>
    <row r="199" spans="21:30" x14ac:dyDescent="0.3">
      <c r="U199" s="188"/>
      <c r="AC199" s="2"/>
      <c r="AD199" s="193"/>
    </row>
    <row r="200" spans="21:30" x14ac:dyDescent="0.3">
      <c r="U200" s="188"/>
      <c r="AC200" s="2"/>
      <c r="AD200" s="193"/>
    </row>
  </sheetData>
  <mergeCells count="278">
    <mergeCell ref="L150:L154"/>
    <mergeCell ref="D172:E172"/>
    <mergeCell ref="N172:O172"/>
    <mergeCell ref="AG49:AG59"/>
    <mergeCell ref="A34:A38"/>
    <mergeCell ref="A39:A49"/>
    <mergeCell ref="A158:M158"/>
    <mergeCell ref="U158:AA158"/>
    <mergeCell ref="AD158:AG158"/>
    <mergeCell ref="V165:X165"/>
    <mergeCell ref="D171:E171"/>
    <mergeCell ref="N171:O171"/>
    <mergeCell ref="S150:S154"/>
    <mergeCell ref="T150:T154"/>
    <mergeCell ref="AG150:AG154"/>
    <mergeCell ref="B157:M157"/>
    <mergeCell ref="U157:AA157"/>
    <mergeCell ref="AD157:AG157"/>
    <mergeCell ref="M150:M154"/>
    <mergeCell ref="AG140:AG144"/>
    <mergeCell ref="B145:M145"/>
    <mergeCell ref="U145:AA145"/>
    <mergeCell ref="AD145:AG145"/>
    <mergeCell ref="N140:N144"/>
    <mergeCell ref="O140:O144"/>
    <mergeCell ref="P140:P144"/>
    <mergeCell ref="Q140:Q144"/>
    <mergeCell ref="R140:R144"/>
    <mergeCell ref="S140:S144"/>
    <mergeCell ref="H140:H144"/>
    <mergeCell ref="I140:I144"/>
    <mergeCell ref="J140:J144"/>
    <mergeCell ref="K140:K144"/>
    <mergeCell ref="L140:L144"/>
    <mergeCell ref="M140:M144"/>
    <mergeCell ref="A128:A136"/>
    <mergeCell ref="B150:B154"/>
    <mergeCell ref="C150:C154"/>
    <mergeCell ref="D150:D154"/>
    <mergeCell ref="E150:E154"/>
    <mergeCell ref="F150:F154"/>
    <mergeCell ref="T140:T144"/>
    <mergeCell ref="N150:N154"/>
    <mergeCell ref="O150:O154"/>
    <mergeCell ref="P150:P154"/>
    <mergeCell ref="Q150:Q154"/>
    <mergeCell ref="R150:R154"/>
    <mergeCell ref="G150:G154"/>
    <mergeCell ref="H150:H154"/>
    <mergeCell ref="I150:I154"/>
    <mergeCell ref="J150:J154"/>
    <mergeCell ref="K150:K154"/>
    <mergeCell ref="B140:B144"/>
    <mergeCell ref="C140:C144"/>
    <mergeCell ref="D140:D144"/>
    <mergeCell ref="E140:E144"/>
    <mergeCell ref="F140:F144"/>
    <mergeCell ref="G140:G144"/>
    <mergeCell ref="R131:R135"/>
    <mergeCell ref="AG131:AG135"/>
    <mergeCell ref="B136:M136"/>
    <mergeCell ref="U136:AA136"/>
    <mergeCell ref="AD136:AG136"/>
    <mergeCell ref="L131:L135"/>
    <mergeCell ref="M131:M135"/>
    <mergeCell ref="N131:N135"/>
    <mergeCell ref="O131:O135"/>
    <mergeCell ref="P131:P135"/>
    <mergeCell ref="Q131:Q135"/>
    <mergeCell ref="F131:F135"/>
    <mergeCell ref="G131:G135"/>
    <mergeCell ref="H131:H135"/>
    <mergeCell ref="I131:I135"/>
    <mergeCell ref="J131:J135"/>
    <mergeCell ref="K131:K135"/>
    <mergeCell ref="B131:B135"/>
    <mergeCell ref="C131:C135"/>
    <mergeCell ref="D131:D135"/>
    <mergeCell ref="E131:E135"/>
    <mergeCell ref="S131:S135"/>
    <mergeCell ref="T131:T135"/>
    <mergeCell ref="S122:S126"/>
    <mergeCell ref="T122:T126"/>
    <mergeCell ref="AG122:AG126"/>
    <mergeCell ref="B127:M127"/>
    <mergeCell ref="U127:AA127"/>
    <mergeCell ref="AD127:AG127"/>
    <mergeCell ref="M122:M126"/>
    <mergeCell ref="N122:N126"/>
    <mergeCell ref="O122:O126"/>
    <mergeCell ref="P122:P126"/>
    <mergeCell ref="Q122:Q126"/>
    <mergeCell ref="R122:R126"/>
    <mergeCell ref="G122:G126"/>
    <mergeCell ref="H122:H126"/>
    <mergeCell ref="I122:I126"/>
    <mergeCell ref="J122:J126"/>
    <mergeCell ref="K122:K126"/>
    <mergeCell ref="L122:L126"/>
    <mergeCell ref="B122:B126"/>
    <mergeCell ref="C122:C126"/>
    <mergeCell ref="D122:D126"/>
    <mergeCell ref="E122:E126"/>
    <mergeCell ref="F122:F126"/>
    <mergeCell ref="AD118:AG118"/>
    <mergeCell ref="B110:M110"/>
    <mergeCell ref="U110:AA110"/>
    <mergeCell ref="AD110:AG110"/>
    <mergeCell ref="H60:H107"/>
    <mergeCell ref="I60:I107"/>
    <mergeCell ref="J60:J107"/>
    <mergeCell ref="K60:K107"/>
    <mergeCell ref="L60:L107"/>
    <mergeCell ref="AG60:AG107"/>
    <mergeCell ref="P49:P107"/>
    <mergeCell ref="Q49:Q107"/>
    <mergeCell ref="R49:R107"/>
    <mergeCell ref="S49:S107"/>
    <mergeCell ref="T49:T107"/>
    <mergeCell ref="J47:J48"/>
    <mergeCell ref="K47:K48"/>
    <mergeCell ref="L47:L48"/>
    <mergeCell ref="M47:M48"/>
    <mergeCell ref="N47:N48"/>
    <mergeCell ref="B47:B48"/>
    <mergeCell ref="C47:C48"/>
    <mergeCell ref="B118:M118"/>
    <mergeCell ref="U118:AA118"/>
    <mergeCell ref="B49:B107"/>
    <mergeCell ref="C49:C107"/>
    <mergeCell ref="D49:D107"/>
    <mergeCell ref="E49:E107"/>
    <mergeCell ref="F49:F107"/>
    <mergeCell ref="G49:G107"/>
    <mergeCell ref="M49:M107"/>
    <mergeCell ref="N49:N107"/>
    <mergeCell ref="O49:O107"/>
    <mergeCell ref="AG42:AG46"/>
    <mergeCell ref="O42:O46"/>
    <mergeCell ref="P42:P46"/>
    <mergeCell ref="D47:D48"/>
    <mergeCell ref="E47:E48"/>
    <mergeCell ref="F47:F48"/>
    <mergeCell ref="G47:G48"/>
    <mergeCell ref="H47:H48"/>
    <mergeCell ref="M42:M46"/>
    <mergeCell ref="N42:N46"/>
    <mergeCell ref="G42:G46"/>
    <mergeCell ref="H42:H46"/>
    <mergeCell ref="I42:I46"/>
    <mergeCell ref="J42:J46"/>
    <mergeCell ref="K42:K46"/>
    <mergeCell ref="L42:L46"/>
    <mergeCell ref="AG47:AG48"/>
    <mergeCell ref="O47:O48"/>
    <mergeCell ref="P47:P48"/>
    <mergeCell ref="Q47:Q48"/>
    <mergeCell ref="R47:R48"/>
    <mergeCell ref="S47:S48"/>
    <mergeCell ref="T47:T48"/>
    <mergeCell ref="I47:I48"/>
    <mergeCell ref="AG34:AG38"/>
    <mergeCell ref="N34:N38"/>
    <mergeCell ref="O34:O38"/>
    <mergeCell ref="P34:P38"/>
    <mergeCell ref="Q34:Q38"/>
    <mergeCell ref="R34:R38"/>
    <mergeCell ref="S34:S38"/>
    <mergeCell ref="H34:H38"/>
    <mergeCell ref="I34:I38"/>
    <mergeCell ref="J34:J38"/>
    <mergeCell ref="K34:K38"/>
    <mergeCell ref="L34:L38"/>
    <mergeCell ref="M34:M38"/>
    <mergeCell ref="AG19:AG31"/>
    <mergeCell ref="J19:J31"/>
    <mergeCell ref="K19:K31"/>
    <mergeCell ref="L19:L31"/>
    <mergeCell ref="M19:M31"/>
    <mergeCell ref="N19:N31"/>
    <mergeCell ref="O19:O31"/>
    <mergeCell ref="Q42:Q46"/>
    <mergeCell ref="R42:R46"/>
    <mergeCell ref="B33:M33"/>
    <mergeCell ref="U33:AA33"/>
    <mergeCell ref="AD33:AG33"/>
    <mergeCell ref="B34:B38"/>
    <mergeCell ref="C34:C38"/>
    <mergeCell ref="D34:D38"/>
    <mergeCell ref="E34:E38"/>
    <mergeCell ref="F34:F38"/>
    <mergeCell ref="G34:G38"/>
    <mergeCell ref="B42:B46"/>
    <mergeCell ref="C42:C46"/>
    <mergeCell ref="D42:D46"/>
    <mergeCell ref="E42:E46"/>
    <mergeCell ref="F42:F46"/>
    <mergeCell ref="T34:T38"/>
    <mergeCell ref="AG13:AG17"/>
    <mergeCell ref="A18:A33"/>
    <mergeCell ref="B19:B31"/>
    <mergeCell ref="C19:C31"/>
    <mergeCell ref="D19:D31"/>
    <mergeCell ref="E19:E31"/>
    <mergeCell ref="F19:F31"/>
    <mergeCell ref="G19:G31"/>
    <mergeCell ref="H19:H31"/>
    <mergeCell ref="I19:I31"/>
    <mergeCell ref="O13:O17"/>
    <mergeCell ref="P13:P17"/>
    <mergeCell ref="Q13:Q17"/>
    <mergeCell ref="R13:R17"/>
    <mergeCell ref="S13:S17"/>
    <mergeCell ref="T13:T17"/>
    <mergeCell ref="I13:I17"/>
    <mergeCell ref="J13:J17"/>
    <mergeCell ref="K13:K17"/>
    <mergeCell ref="L13:L17"/>
    <mergeCell ref="M13:M17"/>
    <mergeCell ref="N13:N17"/>
    <mergeCell ref="P19:P31"/>
    <mergeCell ref="Q19:Q31"/>
    <mergeCell ref="W6:AG6"/>
    <mergeCell ref="A7:N7"/>
    <mergeCell ref="O7:AG7"/>
    <mergeCell ref="A8:A9"/>
    <mergeCell ref="B8:B9"/>
    <mergeCell ref="C8:C9"/>
    <mergeCell ref="D8:D9"/>
    <mergeCell ref="E8:E9"/>
    <mergeCell ref="AD8:AF8"/>
    <mergeCell ref="AG8:AG9"/>
    <mergeCell ref="O8:R8"/>
    <mergeCell ref="S8:S9"/>
    <mergeCell ref="T8:T9"/>
    <mergeCell ref="U8:Z8"/>
    <mergeCell ref="AA8:AC8"/>
    <mergeCell ref="N8:N9"/>
    <mergeCell ref="F8:F9"/>
    <mergeCell ref="G8:G9"/>
    <mergeCell ref="H8:H9"/>
    <mergeCell ref="I8:J8"/>
    <mergeCell ref="K8:L8"/>
    <mergeCell ref="M8:M9"/>
    <mergeCell ref="W3:AG3"/>
    <mergeCell ref="A4:L4"/>
    <mergeCell ref="M4:V4"/>
    <mergeCell ref="W4:AG4"/>
    <mergeCell ref="A1:L1"/>
    <mergeCell ref="M1:V1"/>
    <mergeCell ref="W1:AG1"/>
    <mergeCell ref="A2:L2"/>
    <mergeCell ref="M2:V2"/>
    <mergeCell ref="W2:AG2"/>
    <mergeCell ref="A50:A68"/>
    <mergeCell ref="A69:A94"/>
    <mergeCell ref="A95:A110"/>
    <mergeCell ref="A112:A118"/>
    <mergeCell ref="A120:A127"/>
    <mergeCell ref="A137:A145"/>
    <mergeCell ref="A146:A157"/>
    <mergeCell ref="A3:L3"/>
    <mergeCell ref="M3:V3"/>
    <mergeCell ref="A6:L6"/>
    <mergeCell ref="M6:V6"/>
    <mergeCell ref="A10:A17"/>
    <mergeCell ref="B13:B17"/>
    <mergeCell ref="C13:C17"/>
    <mergeCell ref="D13:D17"/>
    <mergeCell ref="E13:E17"/>
    <mergeCell ref="F13:F17"/>
    <mergeCell ref="G13:G17"/>
    <mergeCell ref="H13:H17"/>
    <mergeCell ref="R19:R31"/>
    <mergeCell ref="S19:S31"/>
    <mergeCell ref="T19:T31"/>
    <mergeCell ref="S42:S46"/>
    <mergeCell ref="T42:T46"/>
  </mergeCells>
  <dataValidations count="2">
    <dataValidation type="whole" allowBlank="1" showInputMessage="1" showErrorMessage="1" errorTitle="DPLAN" error="Sólo debe ingresar valores, NO porcentajes." sqref="I65669:J65688 I131205:J131224 I196741:J196760 I262277:J262296 I327813:J327832 I393349:J393368 I458885:J458904 I524421:J524440 I589957:J589976 I655493:J655512 I721029:J721048 I786565:J786584 I852101:J852120 I917637:J917656 I983173:J983192 K39:L39 K49:L49 K41:L41 I50:L60 I108:J109 I155:J156 I10:J32 I111:J117 I119:J126 I128:J131 I137:J140 I146:J150 I34:J49">
      <formula1>0</formula1>
      <formula2>1000000</formula2>
    </dataValidation>
    <dataValidation type="whole" allowBlank="1" showInputMessage="1" showErrorMessage="1" errorTitle="DPLAN" error="El Tiempo en Semanas máximo a ingresar en cada semestre, es 24." sqref="K65669:L65688 K131205:L131224 K196741:L196760 K262277:L262296 K327813:L327832 K393349:L393368 K458885:L458904 K524421:L524440 K589957:L589976 K655493:L655512 K721029:L721048 K786565:L786584 K852101:L852120 K917637:L917656 K983173:L983192 K40:L40 K108:L109 K155:L156 K34:L38 K42:L48 K10:L32 K111:L117 K119:L126 K128:L131 K137:L140 K146:L150">
      <formula1>0</formula1>
      <formula2>24</formula2>
    </dataValidation>
  </dataValidations>
  <printOptions horizontalCentered="1"/>
  <pageMargins left="0" right="0" top="0.98425196850393704" bottom="0.35433070866141736" header="0.31496062992125984" footer="0.31496062992125984"/>
  <pageSetup paperSize="9" scale="65" pageOrder="overThenDown" orientation="landscape" horizontalDpi="300" verticalDpi="300" r:id="rId1"/>
  <headerFooter scaleWithDoc="0" alignWithMargins="0">
    <oddHeader>&amp;L&amp;"Britannic Bold,Normal"&amp;12&amp;K002060POA PAC 2020 AJUSTADO&amp;"-,Normal"&amp;11&amp;K01+000
&amp;"Cambria,Cursiva"&amp;12&amp;K0070C0Facultad de Ingeniería Civil&amp;C&amp;"Cambria,Normal"&amp;12&amp;K002060&amp;P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DPLAN" prompt="Por favor seleccione una de las opciones disponibles.">
          <x14:formula1>
            <xm:f>'C://Users/carlossanchezmendieta/Library/Containers/com.microsoft.Excel/Data/Documents/C:/Users/fbasilio/Desktop/POA 2020/2.- Prog 82 Gestión Académica/[4.- FIC POA 2020 Validado 29-07-2019.xlsx]OEI y Lineamientos Estratégicos'!#REF!</xm:f>
          </x14:formula1>
          <xm:sqref>B108:C109 B155:C156 B10:C32 B111:C117 B119:C126 B128:C131 B137:C140 B146:C150 B34:C49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22"/>
  <sheetViews>
    <sheetView showGridLines="0" zoomScaleNormal="100" workbookViewId="0">
      <selection sqref="A1:L1"/>
    </sheetView>
  </sheetViews>
  <sheetFormatPr baseColWidth="10" defaultColWidth="12.42578125" defaultRowHeight="16.5" x14ac:dyDescent="0.3"/>
  <cols>
    <col min="1" max="1" width="7.7109375" style="2" customWidth="1"/>
    <col min="2" max="2" width="8.7109375" style="188" customWidth="1"/>
    <col min="3" max="3" width="25.5703125" style="188" customWidth="1"/>
    <col min="4" max="4" width="25.7109375" style="188" customWidth="1"/>
    <col min="5" max="5" width="18.7109375" style="188" customWidth="1"/>
    <col min="6" max="8" width="25.7109375" style="188" customWidth="1"/>
    <col min="9" max="12" width="14.140625" style="188" customWidth="1"/>
    <col min="13" max="14" width="35.7109375" style="188" customWidth="1"/>
    <col min="15" max="16" width="15.7109375" style="188" customWidth="1"/>
    <col min="17" max="17" width="17.7109375" style="188" customWidth="1"/>
    <col min="18" max="18" width="15.7109375" style="188" customWidth="1"/>
    <col min="19" max="19" width="20.7109375" style="188" customWidth="1"/>
    <col min="20" max="20" width="26.85546875" style="188" customWidth="1"/>
    <col min="21" max="21" width="16.7109375" style="1002" customWidth="1"/>
    <col min="22" max="22" width="15.7109375" style="1006" customWidth="1"/>
    <col min="23" max="23" width="50.85546875" style="1003" customWidth="1"/>
    <col min="24" max="24" width="13.7109375" style="1004" customWidth="1"/>
    <col min="25" max="25" width="11.7109375" style="1004" customWidth="1"/>
    <col min="26" max="28" width="14.140625" style="1004" customWidth="1"/>
    <col min="29" max="29" width="15.7109375" style="1005" customWidth="1"/>
    <col min="30" max="32" width="10.5703125" style="1006" customWidth="1"/>
    <col min="33" max="33" width="30.7109375" style="2" customWidth="1"/>
    <col min="34" max="16384" width="12.42578125" style="2"/>
  </cols>
  <sheetData>
    <row r="1" spans="1:33" s="1" customFormat="1" ht="45.75"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c r="V1" s="1077"/>
      <c r="W1" s="1077" t="s">
        <v>0</v>
      </c>
      <c r="X1" s="1077"/>
      <c r="Y1" s="1077"/>
      <c r="Z1" s="1077"/>
      <c r="AA1" s="1077"/>
      <c r="AB1" s="1077"/>
      <c r="AC1" s="1077"/>
      <c r="AD1" s="1077"/>
      <c r="AE1" s="1077"/>
      <c r="AF1" s="1077"/>
      <c r="AG1" s="1078"/>
    </row>
    <row r="2" spans="1:33" ht="30"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c r="V2" s="2759" t="s">
        <v>1</v>
      </c>
      <c r="W2" s="2759"/>
      <c r="X2" s="2759"/>
      <c r="Y2" s="2759"/>
      <c r="Z2" s="2759"/>
      <c r="AA2" s="2759"/>
      <c r="AB2" s="2759"/>
      <c r="AC2" s="2759"/>
      <c r="AD2" s="2759"/>
      <c r="AE2" s="2759"/>
      <c r="AF2" s="2759"/>
      <c r="AG2" s="2760"/>
    </row>
    <row r="3" spans="1:33" ht="30.75" x14ac:dyDescent="0.25">
      <c r="A3" s="2749" t="s">
        <v>538</v>
      </c>
      <c r="B3" s="2750"/>
      <c r="C3" s="2750"/>
      <c r="D3" s="2750"/>
      <c r="E3" s="2750"/>
      <c r="F3" s="2750"/>
      <c r="G3" s="2750"/>
      <c r="H3" s="2750"/>
      <c r="I3" s="2750"/>
      <c r="J3" s="2750"/>
      <c r="K3" s="2750"/>
      <c r="L3" s="2750"/>
      <c r="M3" s="2750" t="s">
        <v>538</v>
      </c>
      <c r="N3" s="2750"/>
      <c r="O3" s="2750"/>
      <c r="P3" s="2750"/>
      <c r="Q3" s="2750"/>
      <c r="R3" s="2750"/>
      <c r="S3" s="2750"/>
      <c r="T3" s="2750"/>
      <c r="U3" s="2750"/>
      <c r="V3" s="2750" t="s">
        <v>538</v>
      </c>
      <c r="W3" s="2750"/>
      <c r="X3" s="2750"/>
      <c r="Y3" s="2750"/>
      <c r="Z3" s="2750"/>
      <c r="AA3" s="2750"/>
      <c r="AB3" s="2750"/>
      <c r="AC3" s="2750"/>
      <c r="AD3" s="2750"/>
      <c r="AE3" s="2750"/>
      <c r="AF3" s="2750"/>
      <c r="AG3" s="2751"/>
    </row>
    <row r="4" spans="1:33" ht="27" thickBot="1" x14ac:dyDescent="0.3">
      <c r="A4" s="2752" t="s">
        <v>2093</v>
      </c>
      <c r="B4" s="2753"/>
      <c r="C4" s="2753"/>
      <c r="D4" s="2753"/>
      <c r="E4" s="2753"/>
      <c r="F4" s="2753"/>
      <c r="G4" s="2753"/>
      <c r="H4" s="2753"/>
      <c r="I4" s="2753"/>
      <c r="J4" s="2753"/>
      <c r="K4" s="2753"/>
      <c r="L4" s="2753"/>
      <c r="M4" s="2753" t="s">
        <v>2093</v>
      </c>
      <c r="N4" s="2753"/>
      <c r="O4" s="2753"/>
      <c r="P4" s="2753"/>
      <c r="Q4" s="2753"/>
      <c r="R4" s="2753"/>
      <c r="S4" s="2753"/>
      <c r="T4" s="2753"/>
      <c r="U4" s="2753"/>
      <c r="V4" s="2753" t="s">
        <v>2093</v>
      </c>
      <c r="W4" s="2753"/>
      <c r="X4" s="2753"/>
      <c r="Y4" s="2753"/>
      <c r="Z4" s="2753"/>
      <c r="AA4" s="2753"/>
      <c r="AB4" s="2753"/>
      <c r="AC4" s="2753"/>
      <c r="AD4" s="2753"/>
      <c r="AE4" s="2753"/>
      <c r="AF4" s="2753"/>
      <c r="AG4" s="2754"/>
    </row>
    <row r="5" spans="1:33" s="3" customFormat="1" thickBot="1" x14ac:dyDescent="0.3">
      <c r="B5" s="4"/>
      <c r="C5" s="4"/>
      <c r="D5" s="4"/>
      <c r="E5" s="4"/>
      <c r="F5" s="4"/>
      <c r="G5" s="4"/>
      <c r="H5" s="4"/>
      <c r="I5" s="4"/>
      <c r="J5" s="4"/>
      <c r="K5" s="4"/>
      <c r="L5" s="4"/>
      <c r="M5" s="4"/>
      <c r="N5" s="4"/>
      <c r="O5" s="4"/>
      <c r="P5" s="4"/>
      <c r="Q5" s="4"/>
      <c r="R5" s="4"/>
      <c r="S5" s="4"/>
      <c r="T5" s="4"/>
      <c r="U5" s="998"/>
      <c r="V5" s="999"/>
      <c r="W5" s="999"/>
      <c r="X5" s="1000"/>
      <c r="Y5" s="1000"/>
      <c r="Z5" s="1000"/>
      <c r="AA5" s="1000"/>
      <c r="AB5" s="1000"/>
      <c r="AC5" s="1001"/>
      <c r="AD5" s="999"/>
      <c r="AE5" s="999"/>
      <c r="AF5" s="999"/>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s="6" customFormat="1" ht="26.25" thickBot="1" x14ac:dyDescent="0.3">
      <c r="A7" s="2737" t="s">
        <v>4</v>
      </c>
      <c r="B7" s="2738"/>
      <c r="C7" s="2738"/>
      <c r="D7" s="2738"/>
      <c r="E7" s="2738"/>
      <c r="F7" s="2738"/>
      <c r="G7" s="2738"/>
      <c r="H7" s="2738"/>
      <c r="I7" s="2738"/>
      <c r="J7" s="2738"/>
      <c r="K7" s="2738"/>
      <c r="L7" s="2738"/>
      <c r="M7" s="2738"/>
      <c r="N7" s="2738"/>
      <c r="O7" s="2739" t="s">
        <v>5</v>
      </c>
      <c r="P7" s="2740"/>
      <c r="Q7" s="2740"/>
      <c r="R7" s="2740"/>
      <c r="S7" s="2740"/>
      <c r="T7" s="2740"/>
      <c r="U7" s="2740"/>
      <c r="V7" s="2740"/>
      <c r="W7" s="2740"/>
      <c r="X7" s="2740"/>
      <c r="Y7" s="2740"/>
      <c r="Z7" s="2740"/>
      <c r="AA7" s="2740"/>
      <c r="AB7" s="2740"/>
      <c r="AC7" s="2740"/>
      <c r="AD7" s="2740"/>
      <c r="AE7" s="2740"/>
      <c r="AF7" s="2740"/>
      <c r="AG7" s="2741"/>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3032" t="s">
        <v>17</v>
      </c>
      <c r="O8" s="2727" t="s">
        <v>18</v>
      </c>
      <c r="P8" s="2728"/>
      <c r="Q8" s="2728"/>
      <c r="R8" s="2728"/>
      <c r="S8" s="2728" t="s">
        <v>19</v>
      </c>
      <c r="T8" s="2728" t="s">
        <v>20</v>
      </c>
      <c r="U8" s="2748" t="s">
        <v>21</v>
      </c>
      <c r="V8" s="2748"/>
      <c r="W8" s="2748"/>
      <c r="X8" s="2748"/>
      <c r="Y8" s="2748"/>
      <c r="Z8" s="2748"/>
      <c r="AA8" s="2744" t="s">
        <v>22</v>
      </c>
      <c r="AB8" s="2744"/>
      <c r="AC8" s="2744"/>
      <c r="AD8" s="2744" t="s">
        <v>23</v>
      </c>
      <c r="AE8" s="2744"/>
      <c r="AF8" s="2744"/>
      <c r="AG8" s="2745" t="s">
        <v>24</v>
      </c>
    </row>
    <row r="9" spans="1:33" s="6" customFormat="1" ht="65.099999999999994" customHeight="1" thickBot="1" x14ac:dyDescent="0.3">
      <c r="A9" s="2743"/>
      <c r="B9" s="2730"/>
      <c r="C9" s="2730"/>
      <c r="D9" s="2730"/>
      <c r="E9" s="2730"/>
      <c r="F9" s="2730"/>
      <c r="G9" s="2730"/>
      <c r="H9" s="2732"/>
      <c r="I9" s="7" t="s">
        <v>25</v>
      </c>
      <c r="J9" s="7" t="s">
        <v>26</v>
      </c>
      <c r="K9" s="7" t="s">
        <v>25</v>
      </c>
      <c r="L9" s="7" t="s">
        <v>26</v>
      </c>
      <c r="M9" s="2732"/>
      <c r="N9" s="3205"/>
      <c r="O9" s="8" t="s">
        <v>27</v>
      </c>
      <c r="P9" s="997" t="s">
        <v>28</v>
      </c>
      <c r="Q9" s="997" t="s">
        <v>29</v>
      </c>
      <c r="R9" s="997" t="s">
        <v>30</v>
      </c>
      <c r="S9" s="2747"/>
      <c r="T9" s="2747"/>
      <c r="U9" s="9" t="s">
        <v>31</v>
      </c>
      <c r="V9" s="9" t="s">
        <v>32</v>
      </c>
      <c r="W9" s="9" t="s">
        <v>33</v>
      </c>
      <c r="X9" s="9" t="s">
        <v>34</v>
      </c>
      <c r="Y9" s="9" t="s">
        <v>35</v>
      </c>
      <c r="Z9" s="10" t="s">
        <v>36</v>
      </c>
      <c r="AA9" s="11" t="s">
        <v>37</v>
      </c>
      <c r="AB9" s="11" t="s">
        <v>38</v>
      </c>
      <c r="AC9" s="11" t="s">
        <v>39</v>
      </c>
      <c r="AD9" s="12" t="s">
        <v>40</v>
      </c>
      <c r="AE9" s="12" t="s">
        <v>41</v>
      </c>
      <c r="AF9" s="12" t="s">
        <v>42</v>
      </c>
      <c r="AG9" s="2746"/>
    </row>
    <row r="10" spans="1:33" s="19" customFormat="1" ht="90" customHeight="1" x14ac:dyDescent="0.25">
      <c r="A10" s="3461" t="s">
        <v>538</v>
      </c>
      <c r="B10" s="3547" t="s">
        <v>44</v>
      </c>
      <c r="C10" s="3476" t="s">
        <v>45</v>
      </c>
      <c r="D10" s="3520" t="s">
        <v>338</v>
      </c>
      <c r="E10" s="3523" t="s">
        <v>47</v>
      </c>
      <c r="F10" s="3526" t="s">
        <v>1251</v>
      </c>
      <c r="G10" s="3477" t="s">
        <v>539</v>
      </c>
      <c r="H10" s="3477" t="s">
        <v>1267</v>
      </c>
      <c r="I10" s="3527">
        <v>1200</v>
      </c>
      <c r="J10" s="3527">
        <v>1200</v>
      </c>
      <c r="K10" s="3530">
        <v>24</v>
      </c>
      <c r="L10" s="3530">
        <v>24</v>
      </c>
      <c r="M10" s="3477" t="s">
        <v>1268</v>
      </c>
      <c r="N10" s="3548" t="s">
        <v>1253</v>
      </c>
      <c r="O10" s="3549">
        <f>AC10</f>
        <v>26.991999999999997</v>
      </c>
      <c r="P10" s="3550">
        <v>0</v>
      </c>
      <c r="Q10" s="3550">
        <v>0</v>
      </c>
      <c r="R10" s="3550">
        <v>0</v>
      </c>
      <c r="S10" s="3551">
        <f>SUM(O10:R10)</f>
        <v>26.991999999999997</v>
      </c>
      <c r="T10" s="3477" t="s">
        <v>540</v>
      </c>
      <c r="U10" s="318" t="s">
        <v>64</v>
      </c>
      <c r="V10" s="1175"/>
      <c r="W10" s="87" t="s">
        <v>541</v>
      </c>
      <c r="X10" s="319"/>
      <c r="Y10" s="86"/>
      <c r="Z10" s="233"/>
      <c r="AA10" s="233"/>
      <c r="AB10" s="233"/>
      <c r="AC10" s="234">
        <f>SUM(AB11:AB13)</f>
        <v>26.991999999999997</v>
      </c>
      <c r="AD10" s="89"/>
      <c r="AE10" s="89"/>
      <c r="AF10" s="268"/>
      <c r="AG10" s="3479" t="s">
        <v>1265</v>
      </c>
    </row>
    <row r="11" spans="1:33" s="19" customFormat="1" ht="90" customHeight="1" x14ac:dyDescent="0.25">
      <c r="A11" s="3462"/>
      <c r="B11" s="3507"/>
      <c r="C11" s="2596"/>
      <c r="D11" s="3521"/>
      <c r="E11" s="3524"/>
      <c r="F11" s="3521"/>
      <c r="G11" s="2578"/>
      <c r="H11" s="2578"/>
      <c r="I11" s="3528"/>
      <c r="J11" s="3528"/>
      <c r="K11" s="2584"/>
      <c r="L11" s="2584"/>
      <c r="M11" s="2578"/>
      <c r="N11" s="3059"/>
      <c r="O11" s="3126"/>
      <c r="P11" s="3115"/>
      <c r="Q11" s="3115"/>
      <c r="R11" s="3115"/>
      <c r="S11" s="3117"/>
      <c r="T11" s="2578"/>
      <c r="U11" s="93"/>
      <c r="V11" s="320" t="s">
        <v>47</v>
      </c>
      <c r="W11" s="1096" t="s">
        <v>543</v>
      </c>
      <c r="X11" s="39">
        <v>25</v>
      </c>
      <c r="Y11" s="94" t="s">
        <v>542</v>
      </c>
      <c r="Z11" s="1098">
        <v>0.25</v>
      </c>
      <c r="AA11" s="236">
        <f t="shared" ref="AA11:AA92" si="0">+X11*Z11</f>
        <v>6.25</v>
      </c>
      <c r="AB11" s="236">
        <f t="shared" ref="AB11:AB92" si="1">+AA11*0.12+AA11</f>
        <v>7</v>
      </c>
      <c r="AC11" s="247"/>
      <c r="AD11" s="36"/>
      <c r="AE11" s="36" t="s">
        <v>52</v>
      </c>
      <c r="AF11" s="38"/>
      <c r="AG11" s="3552"/>
    </row>
    <row r="12" spans="1:33" s="19" customFormat="1" ht="90" customHeight="1" x14ac:dyDescent="0.25">
      <c r="A12" s="3462"/>
      <c r="B12" s="3507"/>
      <c r="C12" s="2596"/>
      <c r="D12" s="3521"/>
      <c r="E12" s="3524"/>
      <c r="F12" s="3521"/>
      <c r="G12" s="2578"/>
      <c r="H12" s="2578"/>
      <c r="I12" s="3528"/>
      <c r="J12" s="3528"/>
      <c r="K12" s="2584"/>
      <c r="L12" s="2584"/>
      <c r="M12" s="2578"/>
      <c r="N12" s="3059"/>
      <c r="O12" s="3126"/>
      <c r="P12" s="3115"/>
      <c r="Q12" s="3115"/>
      <c r="R12" s="3115"/>
      <c r="S12" s="3117"/>
      <c r="T12" s="2578"/>
      <c r="U12" s="93"/>
      <c r="V12" s="320" t="s">
        <v>610</v>
      </c>
      <c r="W12" s="1096" t="s">
        <v>1264</v>
      </c>
      <c r="X12" s="39">
        <v>25</v>
      </c>
      <c r="Y12" s="94" t="s">
        <v>542</v>
      </c>
      <c r="Z12" s="1098">
        <v>0.25</v>
      </c>
      <c r="AA12" s="236">
        <f t="shared" si="0"/>
        <v>6.25</v>
      </c>
      <c r="AB12" s="236">
        <f t="shared" si="1"/>
        <v>7</v>
      </c>
      <c r="AC12" s="247"/>
      <c r="AD12" s="36"/>
      <c r="AE12" s="36" t="s">
        <v>52</v>
      </c>
      <c r="AF12" s="38"/>
      <c r="AG12" s="3552"/>
    </row>
    <row r="13" spans="1:33" s="19" customFormat="1" ht="90" customHeight="1" x14ac:dyDescent="0.25">
      <c r="A13" s="3462"/>
      <c r="B13" s="3509"/>
      <c r="C13" s="2630"/>
      <c r="D13" s="3522"/>
      <c r="E13" s="3525"/>
      <c r="F13" s="3522"/>
      <c r="G13" s="2614"/>
      <c r="H13" s="2614"/>
      <c r="I13" s="3529"/>
      <c r="J13" s="3529"/>
      <c r="K13" s="3125"/>
      <c r="L13" s="3125"/>
      <c r="M13" s="2614"/>
      <c r="N13" s="3060"/>
      <c r="O13" s="3127"/>
      <c r="P13" s="3116"/>
      <c r="Q13" s="3116"/>
      <c r="R13" s="3116"/>
      <c r="S13" s="3118"/>
      <c r="T13" s="2614"/>
      <c r="U13" s="1045"/>
      <c r="V13" s="480" t="s">
        <v>47</v>
      </c>
      <c r="W13" s="1181" t="s">
        <v>1263</v>
      </c>
      <c r="X13" s="1047">
        <v>2</v>
      </c>
      <c r="Y13" s="1048" t="s">
        <v>542</v>
      </c>
      <c r="Z13" s="1187">
        <v>5.8</v>
      </c>
      <c r="AA13" s="1188">
        <f t="shared" si="0"/>
        <v>11.6</v>
      </c>
      <c r="AB13" s="239">
        <f t="shared" si="1"/>
        <v>12.991999999999999</v>
      </c>
      <c r="AC13" s="1189"/>
      <c r="AD13" s="1049"/>
      <c r="AE13" s="14" t="s">
        <v>52</v>
      </c>
      <c r="AF13" s="146"/>
      <c r="AG13" s="3553"/>
    </row>
    <row r="14" spans="1:33" ht="18" customHeight="1" x14ac:dyDescent="0.25">
      <c r="A14" s="3462"/>
      <c r="B14" s="3506" t="s">
        <v>544</v>
      </c>
      <c r="C14" s="3534" t="s">
        <v>545</v>
      </c>
      <c r="D14" s="2635" t="s">
        <v>141</v>
      </c>
      <c r="E14" s="3537" t="s">
        <v>47</v>
      </c>
      <c r="F14" s="2577" t="s">
        <v>546</v>
      </c>
      <c r="G14" s="2577" t="s">
        <v>547</v>
      </c>
      <c r="H14" s="2577" t="s">
        <v>548</v>
      </c>
      <c r="I14" s="3541">
        <v>1200</v>
      </c>
      <c r="J14" s="3541">
        <v>1200</v>
      </c>
      <c r="K14" s="3542">
        <v>8</v>
      </c>
      <c r="L14" s="3542">
        <v>8</v>
      </c>
      <c r="M14" s="2663" t="s">
        <v>1266</v>
      </c>
      <c r="N14" s="3058" t="s">
        <v>1254</v>
      </c>
      <c r="O14" s="3554">
        <f>SUM(AC14,AC40,AC72)</f>
        <v>2951.5735200000004</v>
      </c>
      <c r="P14" s="3555">
        <v>0</v>
      </c>
      <c r="Q14" s="3555">
        <v>0</v>
      </c>
      <c r="R14" s="3555">
        <f>SUM(AC75:AC85)</f>
        <v>30887.997571199998</v>
      </c>
      <c r="S14" s="3556">
        <f>O14+P14+Q14+R14</f>
        <v>33839.5710912</v>
      </c>
      <c r="T14" s="2577" t="s">
        <v>540</v>
      </c>
      <c r="U14" s="321" t="s">
        <v>67</v>
      </c>
      <c r="V14" s="322"/>
      <c r="W14" s="103" t="s">
        <v>549</v>
      </c>
      <c r="X14" s="323"/>
      <c r="Y14" s="98"/>
      <c r="Z14" s="250"/>
      <c r="AA14" s="250"/>
      <c r="AB14" s="250"/>
      <c r="AC14" s="254">
        <f>SUM( AB15:AB39)</f>
        <v>2074.0244000000002</v>
      </c>
      <c r="AD14" s="147"/>
      <c r="AE14" s="147"/>
      <c r="AF14" s="55"/>
      <c r="AG14" s="3557" t="s">
        <v>1255</v>
      </c>
    </row>
    <row r="15" spans="1:33" ht="18" customHeight="1" x14ac:dyDescent="0.25">
      <c r="A15" s="3462"/>
      <c r="B15" s="3507"/>
      <c r="C15" s="3535"/>
      <c r="D15" s="2636"/>
      <c r="E15" s="3538"/>
      <c r="F15" s="2578"/>
      <c r="G15" s="2578"/>
      <c r="H15" s="2578"/>
      <c r="I15" s="3528"/>
      <c r="J15" s="3528"/>
      <c r="K15" s="3543"/>
      <c r="L15" s="3543"/>
      <c r="M15" s="2578"/>
      <c r="N15" s="3059"/>
      <c r="O15" s="3126"/>
      <c r="P15" s="3115"/>
      <c r="Q15" s="3115"/>
      <c r="R15" s="3115"/>
      <c r="S15" s="3117"/>
      <c r="T15" s="2578"/>
      <c r="U15" s="481"/>
      <c r="V15" s="171" t="s">
        <v>610</v>
      </c>
      <c r="W15" s="77" t="s">
        <v>1179</v>
      </c>
      <c r="X15" s="378">
        <v>15</v>
      </c>
      <c r="Y15" s="171" t="s">
        <v>1256</v>
      </c>
      <c r="Z15" s="239">
        <v>4.33</v>
      </c>
      <c r="AA15" s="1188">
        <f>+X15*Z15</f>
        <v>64.95</v>
      </c>
      <c r="AB15" s="236">
        <f>+AA15*0.12+AA15</f>
        <v>72.744</v>
      </c>
      <c r="AC15" s="253"/>
      <c r="AD15" s="14"/>
      <c r="AE15" s="14" t="s">
        <v>52</v>
      </c>
      <c r="AF15" s="134"/>
      <c r="AG15" s="3558"/>
    </row>
    <row r="16" spans="1:33" ht="18" customHeight="1" x14ac:dyDescent="0.25">
      <c r="A16" s="3462"/>
      <c r="B16" s="3507"/>
      <c r="C16" s="3535"/>
      <c r="D16" s="2636"/>
      <c r="E16" s="3538"/>
      <c r="F16" s="2578"/>
      <c r="G16" s="2578"/>
      <c r="H16" s="2578"/>
      <c r="I16" s="3528"/>
      <c r="J16" s="3528"/>
      <c r="K16" s="3543"/>
      <c r="L16" s="3543"/>
      <c r="M16" s="2578"/>
      <c r="N16" s="3059"/>
      <c r="O16" s="3126"/>
      <c r="P16" s="3115"/>
      <c r="Q16" s="3115"/>
      <c r="R16" s="3115"/>
      <c r="S16" s="3117"/>
      <c r="T16" s="2578"/>
      <c r="U16" s="93"/>
      <c r="V16" s="320" t="s">
        <v>47</v>
      </c>
      <c r="W16" s="75" t="s">
        <v>99</v>
      </c>
      <c r="X16" s="39">
        <v>12</v>
      </c>
      <c r="Y16" s="36" t="s">
        <v>550</v>
      </c>
      <c r="Z16" s="1098">
        <v>26.41</v>
      </c>
      <c r="AA16" s="236">
        <f t="shared" si="0"/>
        <v>316.92</v>
      </c>
      <c r="AB16" s="236">
        <f t="shared" si="1"/>
        <v>354.9504</v>
      </c>
      <c r="AC16" s="247"/>
      <c r="AD16" s="36"/>
      <c r="AE16" s="36" t="s">
        <v>52</v>
      </c>
      <c r="AF16" s="38"/>
      <c r="AG16" s="3558"/>
    </row>
    <row r="17" spans="1:33" ht="18" customHeight="1" x14ac:dyDescent="0.25">
      <c r="A17" s="3462"/>
      <c r="B17" s="3507"/>
      <c r="C17" s="3535"/>
      <c r="D17" s="2636"/>
      <c r="E17" s="3538"/>
      <c r="F17" s="2578"/>
      <c r="G17" s="2578"/>
      <c r="H17" s="2578"/>
      <c r="I17" s="3528"/>
      <c r="J17" s="3528"/>
      <c r="K17" s="3543"/>
      <c r="L17" s="3543"/>
      <c r="M17" s="2578"/>
      <c r="N17" s="3059"/>
      <c r="O17" s="3126"/>
      <c r="P17" s="3115"/>
      <c r="Q17" s="3115"/>
      <c r="R17" s="3115"/>
      <c r="S17" s="3117"/>
      <c r="T17" s="2578"/>
      <c r="U17" s="93"/>
      <c r="V17" s="320" t="s">
        <v>47</v>
      </c>
      <c r="W17" s="75" t="s">
        <v>551</v>
      </c>
      <c r="X17" s="39">
        <v>15</v>
      </c>
      <c r="Y17" s="36" t="s">
        <v>552</v>
      </c>
      <c r="Z17" s="1098">
        <v>2.6</v>
      </c>
      <c r="AA17" s="236">
        <f t="shared" si="0"/>
        <v>39</v>
      </c>
      <c r="AB17" s="236">
        <f t="shared" si="1"/>
        <v>43.68</v>
      </c>
      <c r="AC17" s="247"/>
      <c r="AD17" s="36"/>
      <c r="AE17" s="36" t="s">
        <v>52</v>
      </c>
      <c r="AF17" s="38"/>
      <c r="AG17" s="3558"/>
    </row>
    <row r="18" spans="1:33" ht="18" customHeight="1" x14ac:dyDescent="0.25">
      <c r="A18" s="3462"/>
      <c r="B18" s="3507"/>
      <c r="C18" s="3535"/>
      <c r="D18" s="2636"/>
      <c r="E18" s="3538"/>
      <c r="F18" s="2578"/>
      <c r="G18" s="2578"/>
      <c r="H18" s="2578"/>
      <c r="I18" s="3528"/>
      <c r="J18" s="3528"/>
      <c r="K18" s="3543"/>
      <c r="L18" s="3543"/>
      <c r="M18" s="2578"/>
      <c r="N18" s="3059"/>
      <c r="O18" s="3126"/>
      <c r="P18" s="3115"/>
      <c r="Q18" s="3115"/>
      <c r="R18" s="3115"/>
      <c r="S18" s="3117"/>
      <c r="T18" s="2578"/>
      <c r="U18" s="93"/>
      <c r="V18" s="320" t="s">
        <v>47</v>
      </c>
      <c r="W18" s="75" t="s">
        <v>554</v>
      </c>
      <c r="X18" s="39">
        <v>3</v>
      </c>
      <c r="Y18" s="36" t="s">
        <v>550</v>
      </c>
      <c r="Z18" s="1098">
        <v>30</v>
      </c>
      <c r="AA18" s="236">
        <f t="shared" si="0"/>
        <v>90</v>
      </c>
      <c r="AB18" s="236">
        <f t="shared" si="1"/>
        <v>100.8</v>
      </c>
      <c r="AC18" s="247"/>
      <c r="AD18" s="36"/>
      <c r="AE18" s="36" t="s">
        <v>52</v>
      </c>
      <c r="AF18" s="38"/>
      <c r="AG18" s="3558"/>
    </row>
    <row r="19" spans="1:33" ht="18" customHeight="1" x14ac:dyDescent="0.25">
      <c r="A19" s="3462"/>
      <c r="B19" s="3507"/>
      <c r="C19" s="3535"/>
      <c r="D19" s="2636"/>
      <c r="E19" s="3538"/>
      <c r="F19" s="2578"/>
      <c r="G19" s="2578"/>
      <c r="H19" s="2578"/>
      <c r="I19" s="3528"/>
      <c r="J19" s="3528"/>
      <c r="K19" s="3543"/>
      <c r="L19" s="3543"/>
      <c r="M19" s="2578"/>
      <c r="N19" s="3059"/>
      <c r="O19" s="3126"/>
      <c r="P19" s="3115"/>
      <c r="Q19" s="3115"/>
      <c r="R19" s="3115"/>
      <c r="S19" s="3117"/>
      <c r="T19" s="2578"/>
      <c r="U19" s="93"/>
      <c r="V19" s="320" t="s">
        <v>47</v>
      </c>
      <c r="W19" s="75" t="s">
        <v>555</v>
      </c>
      <c r="X19" s="39">
        <v>10</v>
      </c>
      <c r="Y19" s="36" t="s">
        <v>552</v>
      </c>
      <c r="Z19" s="1098">
        <v>3.05</v>
      </c>
      <c r="AA19" s="236">
        <f t="shared" si="0"/>
        <v>30.5</v>
      </c>
      <c r="AB19" s="236">
        <f t="shared" si="1"/>
        <v>34.159999999999997</v>
      </c>
      <c r="AC19" s="247"/>
      <c r="AD19" s="36"/>
      <c r="AE19" s="36" t="s">
        <v>52</v>
      </c>
      <c r="AF19" s="38"/>
      <c r="AG19" s="3558"/>
    </row>
    <row r="20" spans="1:33" ht="18" customHeight="1" x14ac:dyDescent="0.25">
      <c r="A20" s="3462"/>
      <c r="B20" s="3507"/>
      <c r="C20" s="3535"/>
      <c r="D20" s="2636"/>
      <c r="E20" s="3538"/>
      <c r="F20" s="2578"/>
      <c r="G20" s="2578"/>
      <c r="H20" s="2578"/>
      <c r="I20" s="3528"/>
      <c r="J20" s="3528"/>
      <c r="K20" s="3543"/>
      <c r="L20" s="3543"/>
      <c r="M20" s="2578"/>
      <c r="N20" s="3059"/>
      <c r="O20" s="3126"/>
      <c r="P20" s="3115"/>
      <c r="Q20" s="3115"/>
      <c r="R20" s="3115"/>
      <c r="S20" s="3117"/>
      <c r="T20" s="2578"/>
      <c r="U20" s="93"/>
      <c r="V20" s="320" t="s">
        <v>47</v>
      </c>
      <c r="W20" s="75" t="s">
        <v>101</v>
      </c>
      <c r="X20" s="39">
        <v>25</v>
      </c>
      <c r="Y20" s="36" t="s">
        <v>550</v>
      </c>
      <c r="Z20" s="1098">
        <v>16.7</v>
      </c>
      <c r="AA20" s="236">
        <f t="shared" si="0"/>
        <v>417.5</v>
      </c>
      <c r="AB20" s="236">
        <f t="shared" si="1"/>
        <v>467.6</v>
      </c>
      <c r="AC20" s="247"/>
      <c r="AD20" s="36"/>
      <c r="AE20" s="36" t="s">
        <v>52</v>
      </c>
      <c r="AF20" s="38"/>
      <c r="AG20" s="3558"/>
    </row>
    <row r="21" spans="1:33" ht="18" customHeight="1" x14ac:dyDescent="0.25">
      <c r="A21" s="3462"/>
      <c r="B21" s="3507"/>
      <c r="C21" s="3535"/>
      <c r="D21" s="2636"/>
      <c r="E21" s="3538"/>
      <c r="F21" s="2578"/>
      <c r="G21" s="2578"/>
      <c r="H21" s="2578"/>
      <c r="I21" s="3528"/>
      <c r="J21" s="3528"/>
      <c r="K21" s="3543"/>
      <c r="L21" s="3543"/>
      <c r="M21" s="2578"/>
      <c r="N21" s="3059"/>
      <c r="O21" s="3126"/>
      <c r="P21" s="3115"/>
      <c r="Q21" s="3115"/>
      <c r="R21" s="3115"/>
      <c r="S21" s="3117"/>
      <c r="T21" s="2578"/>
      <c r="U21" s="93"/>
      <c r="V21" s="320" t="s">
        <v>47</v>
      </c>
      <c r="W21" s="75" t="s">
        <v>556</v>
      </c>
      <c r="X21" s="39">
        <v>30</v>
      </c>
      <c r="Y21" s="36" t="s">
        <v>188</v>
      </c>
      <c r="Z21" s="1098">
        <v>2.0230999999999999</v>
      </c>
      <c r="AA21" s="236">
        <f t="shared" si="0"/>
        <v>60.692999999999998</v>
      </c>
      <c r="AB21" s="236">
        <f t="shared" si="1"/>
        <v>67.976159999999993</v>
      </c>
      <c r="AC21" s="247"/>
      <c r="AD21" s="36"/>
      <c r="AE21" s="36" t="s">
        <v>52</v>
      </c>
      <c r="AF21" s="38"/>
      <c r="AG21" s="3558"/>
    </row>
    <row r="22" spans="1:33" ht="18" customHeight="1" x14ac:dyDescent="0.25">
      <c r="A22" s="3462"/>
      <c r="B22" s="3507"/>
      <c r="C22" s="3535"/>
      <c r="D22" s="2636"/>
      <c r="E22" s="3538"/>
      <c r="F22" s="2578"/>
      <c r="G22" s="2578"/>
      <c r="H22" s="2578"/>
      <c r="I22" s="3528"/>
      <c r="J22" s="3528"/>
      <c r="K22" s="3543"/>
      <c r="L22" s="3543"/>
      <c r="M22" s="2578"/>
      <c r="N22" s="3059"/>
      <c r="O22" s="3126"/>
      <c r="P22" s="3115"/>
      <c r="Q22" s="3115"/>
      <c r="R22" s="3115"/>
      <c r="S22" s="3117"/>
      <c r="T22" s="2578"/>
      <c r="U22" s="93"/>
      <c r="V22" s="320" t="s">
        <v>47</v>
      </c>
      <c r="W22" s="75" t="s">
        <v>557</v>
      </c>
      <c r="X22" s="39">
        <v>5</v>
      </c>
      <c r="Y22" s="36" t="s">
        <v>552</v>
      </c>
      <c r="Z22" s="1098">
        <v>2.8980000000000001</v>
      </c>
      <c r="AA22" s="236">
        <f t="shared" si="0"/>
        <v>14.49</v>
      </c>
      <c r="AB22" s="236">
        <f t="shared" si="1"/>
        <v>16.2288</v>
      </c>
      <c r="AC22" s="247"/>
      <c r="AD22" s="36"/>
      <c r="AE22" s="36" t="s">
        <v>52</v>
      </c>
      <c r="AF22" s="38"/>
      <c r="AG22" s="3558"/>
    </row>
    <row r="23" spans="1:33" ht="18" customHeight="1" x14ac:dyDescent="0.25">
      <c r="A23" s="3462"/>
      <c r="B23" s="3507"/>
      <c r="C23" s="3535"/>
      <c r="D23" s="2636"/>
      <c r="E23" s="3538"/>
      <c r="F23" s="2578"/>
      <c r="G23" s="2578"/>
      <c r="H23" s="2578"/>
      <c r="I23" s="3528"/>
      <c r="J23" s="3528"/>
      <c r="K23" s="3543"/>
      <c r="L23" s="3543"/>
      <c r="M23" s="2578"/>
      <c r="N23" s="3059"/>
      <c r="O23" s="3126"/>
      <c r="P23" s="3115"/>
      <c r="Q23" s="3115"/>
      <c r="R23" s="3115"/>
      <c r="S23" s="3117"/>
      <c r="T23" s="2578"/>
      <c r="U23" s="93"/>
      <c r="V23" s="320" t="s">
        <v>47</v>
      </c>
      <c r="W23" s="75" t="s">
        <v>103</v>
      </c>
      <c r="X23" s="39">
        <v>5</v>
      </c>
      <c r="Y23" s="36" t="s">
        <v>552</v>
      </c>
      <c r="Z23" s="1098">
        <v>1.76</v>
      </c>
      <c r="AA23" s="236">
        <f t="shared" si="0"/>
        <v>8.8000000000000007</v>
      </c>
      <c r="AB23" s="236">
        <f t="shared" si="1"/>
        <v>9.8560000000000016</v>
      </c>
      <c r="AC23" s="247"/>
      <c r="AD23" s="36"/>
      <c r="AE23" s="36" t="s">
        <v>52</v>
      </c>
      <c r="AF23" s="38"/>
      <c r="AG23" s="3558"/>
    </row>
    <row r="24" spans="1:33" ht="18" customHeight="1" x14ac:dyDescent="0.25">
      <c r="A24" s="3462"/>
      <c r="B24" s="3507"/>
      <c r="C24" s="3535"/>
      <c r="D24" s="2636"/>
      <c r="E24" s="3538"/>
      <c r="F24" s="2578"/>
      <c r="G24" s="2578"/>
      <c r="H24" s="2578"/>
      <c r="I24" s="3528"/>
      <c r="J24" s="3528"/>
      <c r="K24" s="3543"/>
      <c r="L24" s="3543"/>
      <c r="M24" s="2578"/>
      <c r="N24" s="3059"/>
      <c r="O24" s="3126"/>
      <c r="P24" s="3115"/>
      <c r="Q24" s="3115"/>
      <c r="R24" s="3115"/>
      <c r="S24" s="3117"/>
      <c r="T24" s="2578"/>
      <c r="U24" s="93"/>
      <c r="V24" s="320" t="s">
        <v>47</v>
      </c>
      <c r="W24" s="75" t="s">
        <v>287</v>
      </c>
      <c r="X24" s="39">
        <v>2</v>
      </c>
      <c r="Y24" s="36" t="s">
        <v>550</v>
      </c>
      <c r="Z24" s="1098">
        <v>18.670000000000002</v>
      </c>
      <c r="AA24" s="236">
        <f t="shared" si="0"/>
        <v>37.340000000000003</v>
      </c>
      <c r="AB24" s="236">
        <f t="shared" si="1"/>
        <v>41.820800000000006</v>
      </c>
      <c r="AC24" s="247"/>
      <c r="AD24" s="36"/>
      <c r="AE24" s="36" t="s">
        <v>52</v>
      </c>
      <c r="AF24" s="38"/>
      <c r="AG24" s="3558"/>
    </row>
    <row r="25" spans="1:33" ht="18" customHeight="1" x14ac:dyDescent="0.25">
      <c r="A25" s="3462"/>
      <c r="B25" s="3507"/>
      <c r="C25" s="3535"/>
      <c r="D25" s="2636"/>
      <c r="E25" s="3538"/>
      <c r="F25" s="2578"/>
      <c r="G25" s="2578"/>
      <c r="H25" s="2578"/>
      <c r="I25" s="3528"/>
      <c r="J25" s="3528"/>
      <c r="K25" s="3543"/>
      <c r="L25" s="3543"/>
      <c r="M25" s="2578"/>
      <c r="N25" s="3059"/>
      <c r="O25" s="3126"/>
      <c r="P25" s="3115"/>
      <c r="Q25" s="3115"/>
      <c r="R25" s="3115"/>
      <c r="S25" s="3117"/>
      <c r="T25" s="2578"/>
      <c r="U25" s="93"/>
      <c r="V25" s="320" t="s">
        <v>47</v>
      </c>
      <c r="W25" s="75" t="s">
        <v>558</v>
      </c>
      <c r="X25" s="34">
        <v>30</v>
      </c>
      <c r="Y25" s="35" t="s">
        <v>97</v>
      </c>
      <c r="Z25" s="1190">
        <v>3.4</v>
      </c>
      <c r="AA25" s="236">
        <f t="shared" si="0"/>
        <v>102</v>
      </c>
      <c r="AB25" s="236">
        <f t="shared" si="1"/>
        <v>114.24</v>
      </c>
      <c r="AC25" s="247"/>
      <c r="AD25" s="36"/>
      <c r="AE25" s="36" t="s">
        <v>52</v>
      </c>
      <c r="AF25" s="38"/>
      <c r="AG25" s="3558"/>
    </row>
    <row r="26" spans="1:33" ht="18" customHeight="1" x14ac:dyDescent="0.25">
      <c r="A26" s="3462"/>
      <c r="B26" s="3507"/>
      <c r="C26" s="3535"/>
      <c r="D26" s="2636"/>
      <c r="E26" s="3538"/>
      <c r="F26" s="2578"/>
      <c r="G26" s="2578"/>
      <c r="H26" s="2578"/>
      <c r="I26" s="3528"/>
      <c r="J26" s="3528"/>
      <c r="K26" s="3543"/>
      <c r="L26" s="3543"/>
      <c r="M26" s="2578"/>
      <c r="N26" s="3059"/>
      <c r="O26" s="3126"/>
      <c r="P26" s="3115"/>
      <c r="Q26" s="3115"/>
      <c r="R26" s="3115"/>
      <c r="S26" s="3117"/>
      <c r="T26" s="2578"/>
      <c r="U26" s="93"/>
      <c r="V26" s="320" t="s">
        <v>47</v>
      </c>
      <c r="W26" s="75" t="s">
        <v>559</v>
      </c>
      <c r="X26" s="34">
        <v>30</v>
      </c>
      <c r="Y26" s="35" t="s">
        <v>97</v>
      </c>
      <c r="Z26" s="1190">
        <v>2.15</v>
      </c>
      <c r="AA26" s="236">
        <f t="shared" si="0"/>
        <v>64.5</v>
      </c>
      <c r="AB26" s="236">
        <f t="shared" si="1"/>
        <v>72.239999999999995</v>
      </c>
      <c r="AC26" s="247"/>
      <c r="AD26" s="36"/>
      <c r="AE26" s="36" t="s">
        <v>52</v>
      </c>
      <c r="AF26" s="38"/>
      <c r="AG26" s="3558"/>
    </row>
    <row r="27" spans="1:33" ht="18" customHeight="1" x14ac:dyDescent="0.25">
      <c r="A27" s="3462"/>
      <c r="B27" s="3507"/>
      <c r="C27" s="3535"/>
      <c r="D27" s="2636"/>
      <c r="E27" s="3538"/>
      <c r="F27" s="2578"/>
      <c r="G27" s="2578"/>
      <c r="H27" s="2578"/>
      <c r="I27" s="3528"/>
      <c r="J27" s="3528"/>
      <c r="K27" s="3543"/>
      <c r="L27" s="3543"/>
      <c r="M27" s="2578"/>
      <c r="N27" s="3059"/>
      <c r="O27" s="3126"/>
      <c r="P27" s="3115"/>
      <c r="Q27" s="3115"/>
      <c r="R27" s="3115"/>
      <c r="S27" s="3117"/>
      <c r="T27" s="2578"/>
      <c r="U27" s="93"/>
      <c r="V27" s="320" t="s">
        <v>47</v>
      </c>
      <c r="W27" s="75" t="s">
        <v>560</v>
      </c>
      <c r="X27" s="34">
        <v>20</v>
      </c>
      <c r="Y27" s="35" t="s">
        <v>97</v>
      </c>
      <c r="Z27" s="1190">
        <v>1.1000000000000001</v>
      </c>
      <c r="AA27" s="236">
        <f t="shared" si="0"/>
        <v>22</v>
      </c>
      <c r="AB27" s="236">
        <f t="shared" si="1"/>
        <v>24.64</v>
      </c>
      <c r="AC27" s="247"/>
      <c r="AD27" s="36"/>
      <c r="AE27" s="36" t="s">
        <v>52</v>
      </c>
      <c r="AF27" s="38"/>
      <c r="AG27" s="3558"/>
    </row>
    <row r="28" spans="1:33" ht="33.950000000000003" customHeight="1" x14ac:dyDescent="0.25">
      <c r="A28" s="3462"/>
      <c r="B28" s="3507"/>
      <c r="C28" s="3535"/>
      <c r="D28" s="2636"/>
      <c r="E28" s="3538"/>
      <c r="F28" s="2578"/>
      <c r="G28" s="2578"/>
      <c r="H28" s="2578"/>
      <c r="I28" s="3528"/>
      <c r="J28" s="3528"/>
      <c r="K28" s="3543"/>
      <c r="L28" s="3543"/>
      <c r="M28" s="2578"/>
      <c r="N28" s="3059"/>
      <c r="O28" s="3126"/>
      <c r="P28" s="3115"/>
      <c r="Q28" s="3115"/>
      <c r="R28" s="3115"/>
      <c r="S28" s="3117"/>
      <c r="T28" s="2578"/>
      <c r="U28" s="93"/>
      <c r="V28" s="320" t="s">
        <v>47</v>
      </c>
      <c r="W28" s="75" t="s">
        <v>561</v>
      </c>
      <c r="X28" s="34">
        <v>10</v>
      </c>
      <c r="Y28" s="35" t="s">
        <v>562</v>
      </c>
      <c r="Z28" s="1190">
        <v>4.4800000000000004</v>
      </c>
      <c r="AA28" s="236">
        <f t="shared" si="0"/>
        <v>44.800000000000004</v>
      </c>
      <c r="AB28" s="236">
        <f t="shared" si="1"/>
        <v>50.176000000000002</v>
      </c>
      <c r="AC28" s="247"/>
      <c r="AD28" s="36"/>
      <c r="AE28" s="36" t="s">
        <v>52</v>
      </c>
      <c r="AF28" s="38"/>
      <c r="AG28" s="3558"/>
    </row>
    <row r="29" spans="1:33" ht="18" customHeight="1" x14ac:dyDescent="0.25">
      <c r="A29" s="3462"/>
      <c r="B29" s="3507"/>
      <c r="C29" s="3535"/>
      <c r="D29" s="2636"/>
      <c r="E29" s="3538"/>
      <c r="F29" s="2578"/>
      <c r="G29" s="2578"/>
      <c r="H29" s="2578"/>
      <c r="I29" s="3528"/>
      <c r="J29" s="3528"/>
      <c r="K29" s="3543"/>
      <c r="L29" s="3543"/>
      <c r="M29" s="2578"/>
      <c r="N29" s="3059"/>
      <c r="O29" s="3126"/>
      <c r="P29" s="3115"/>
      <c r="Q29" s="3115"/>
      <c r="R29" s="3115"/>
      <c r="S29" s="3117"/>
      <c r="T29" s="2578"/>
      <c r="U29" s="93"/>
      <c r="V29" s="320" t="s">
        <v>47</v>
      </c>
      <c r="W29" s="75" t="s">
        <v>563</v>
      </c>
      <c r="X29" s="34">
        <v>5</v>
      </c>
      <c r="Y29" s="35" t="s">
        <v>552</v>
      </c>
      <c r="Z29" s="1190">
        <v>3.9533</v>
      </c>
      <c r="AA29" s="236">
        <f t="shared" si="0"/>
        <v>19.766500000000001</v>
      </c>
      <c r="AB29" s="236">
        <f t="shared" si="1"/>
        <v>22.138480000000001</v>
      </c>
      <c r="AC29" s="247"/>
      <c r="AD29" s="36"/>
      <c r="AE29" s="36" t="s">
        <v>52</v>
      </c>
      <c r="AF29" s="38"/>
      <c r="AG29" s="3558"/>
    </row>
    <row r="30" spans="1:33" ht="18" customHeight="1" x14ac:dyDescent="0.25">
      <c r="A30" s="3462"/>
      <c r="B30" s="3507"/>
      <c r="C30" s="3535"/>
      <c r="D30" s="2636"/>
      <c r="E30" s="3538"/>
      <c r="F30" s="2578"/>
      <c r="G30" s="2578"/>
      <c r="H30" s="2578"/>
      <c r="I30" s="3528"/>
      <c r="J30" s="3528"/>
      <c r="K30" s="3543"/>
      <c r="L30" s="3543"/>
      <c r="M30" s="2578"/>
      <c r="N30" s="3059"/>
      <c r="O30" s="3126"/>
      <c r="P30" s="3115"/>
      <c r="Q30" s="3115"/>
      <c r="R30" s="3115"/>
      <c r="S30" s="3117"/>
      <c r="T30" s="2578"/>
      <c r="U30" s="93"/>
      <c r="V30" s="320" t="s">
        <v>47</v>
      </c>
      <c r="W30" s="75" t="s">
        <v>907</v>
      </c>
      <c r="X30" s="34">
        <v>6</v>
      </c>
      <c r="Y30" s="35" t="s">
        <v>552</v>
      </c>
      <c r="Z30" s="1190">
        <v>9.73</v>
      </c>
      <c r="AA30" s="236">
        <f t="shared" si="0"/>
        <v>58.38</v>
      </c>
      <c r="AB30" s="236">
        <f t="shared" si="1"/>
        <v>65.385599999999997</v>
      </c>
      <c r="AC30" s="247"/>
      <c r="AD30" s="36"/>
      <c r="AE30" s="36" t="s">
        <v>52</v>
      </c>
      <c r="AF30" s="38"/>
      <c r="AG30" s="3558"/>
    </row>
    <row r="31" spans="1:33" ht="18" customHeight="1" x14ac:dyDescent="0.25">
      <c r="A31" s="3462"/>
      <c r="B31" s="3507"/>
      <c r="C31" s="3535"/>
      <c r="D31" s="2636"/>
      <c r="E31" s="3538"/>
      <c r="F31" s="2578"/>
      <c r="G31" s="2578"/>
      <c r="H31" s="2578"/>
      <c r="I31" s="3528"/>
      <c r="J31" s="3528"/>
      <c r="K31" s="3543"/>
      <c r="L31" s="3543"/>
      <c r="M31" s="2578"/>
      <c r="N31" s="3059"/>
      <c r="O31" s="3126"/>
      <c r="P31" s="3115"/>
      <c r="Q31" s="3115"/>
      <c r="R31" s="3115"/>
      <c r="S31" s="3117"/>
      <c r="T31" s="2578"/>
      <c r="U31" s="93"/>
      <c r="V31" s="320" t="s">
        <v>47</v>
      </c>
      <c r="W31" s="75" t="s">
        <v>551</v>
      </c>
      <c r="X31" s="39">
        <v>10</v>
      </c>
      <c r="Y31" s="36" t="s">
        <v>552</v>
      </c>
      <c r="Z31" s="1098">
        <v>2.6</v>
      </c>
      <c r="AA31" s="236">
        <f t="shared" si="0"/>
        <v>26</v>
      </c>
      <c r="AB31" s="236">
        <f t="shared" si="1"/>
        <v>29.12</v>
      </c>
      <c r="AC31" s="247"/>
      <c r="AD31" s="36"/>
      <c r="AE31" s="36" t="s">
        <v>52</v>
      </c>
      <c r="AF31" s="38"/>
      <c r="AG31" s="3558"/>
    </row>
    <row r="32" spans="1:33" ht="18" customHeight="1" x14ac:dyDescent="0.25">
      <c r="A32" s="3515"/>
      <c r="B32" s="3507"/>
      <c r="C32" s="3535"/>
      <c r="D32" s="2636"/>
      <c r="E32" s="3538"/>
      <c r="F32" s="2578"/>
      <c r="G32" s="2578"/>
      <c r="H32" s="2578"/>
      <c r="I32" s="3528"/>
      <c r="J32" s="3528"/>
      <c r="K32" s="3543"/>
      <c r="L32" s="3543"/>
      <c r="M32" s="2578"/>
      <c r="N32" s="3059"/>
      <c r="O32" s="3126"/>
      <c r="P32" s="3115"/>
      <c r="Q32" s="3115"/>
      <c r="R32" s="3115"/>
      <c r="S32" s="3117"/>
      <c r="T32" s="2578"/>
      <c r="U32" s="93"/>
      <c r="V32" s="320" t="s">
        <v>47</v>
      </c>
      <c r="W32" s="75" t="s">
        <v>564</v>
      </c>
      <c r="X32" s="279">
        <v>5</v>
      </c>
      <c r="Y32" s="36" t="s">
        <v>552</v>
      </c>
      <c r="Z32" s="1098">
        <v>1.52</v>
      </c>
      <c r="AA32" s="236">
        <f t="shared" si="0"/>
        <v>7.6</v>
      </c>
      <c r="AB32" s="236">
        <f t="shared" si="1"/>
        <v>8.5120000000000005</v>
      </c>
      <c r="AC32" s="247"/>
      <c r="AD32" s="36"/>
      <c r="AE32" s="36" t="s">
        <v>52</v>
      </c>
      <c r="AF32" s="38"/>
      <c r="AG32" s="3558"/>
    </row>
    <row r="33" spans="1:33" ht="18" customHeight="1" x14ac:dyDescent="0.25">
      <c r="A33" s="3545" t="s">
        <v>538</v>
      </c>
      <c r="B33" s="3507"/>
      <c r="C33" s="3535"/>
      <c r="D33" s="2636"/>
      <c r="E33" s="3538"/>
      <c r="F33" s="2578"/>
      <c r="G33" s="2578"/>
      <c r="H33" s="2578"/>
      <c r="I33" s="3528"/>
      <c r="J33" s="3528"/>
      <c r="K33" s="3543"/>
      <c r="L33" s="3543"/>
      <c r="M33" s="2578"/>
      <c r="N33" s="3059"/>
      <c r="O33" s="3126"/>
      <c r="P33" s="3115"/>
      <c r="Q33" s="3115"/>
      <c r="R33" s="3115"/>
      <c r="S33" s="3117"/>
      <c r="T33" s="2578"/>
      <c r="U33" s="93"/>
      <c r="V33" s="320" t="s">
        <v>47</v>
      </c>
      <c r="W33" s="75" t="s">
        <v>100</v>
      </c>
      <c r="X33" s="279">
        <v>54</v>
      </c>
      <c r="Y33" s="36" t="s">
        <v>552</v>
      </c>
      <c r="Z33" s="1098">
        <v>2.5228000000000002</v>
      </c>
      <c r="AA33" s="236">
        <f t="shared" si="0"/>
        <v>136.2312</v>
      </c>
      <c r="AB33" s="236">
        <f t="shared" si="1"/>
        <v>152.57894400000001</v>
      </c>
      <c r="AC33" s="247"/>
      <c r="AD33" s="36"/>
      <c r="AE33" s="36" t="s">
        <v>52</v>
      </c>
      <c r="AF33" s="38"/>
      <c r="AG33" s="3558"/>
    </row>
    <row r="34" spans="1:33" ht="18" customHeight="1" x14ac:dyDescent="0.25">
      <c r="A34" s="3462"/>
      <c r="B34" s="3507"/>
      <c r="C34" s="3535"/>
      <c r="D34" s="2636"/>
      <c r="E34" s="3538"/>
      <c r="F34" s="2578"/>
      <c r="G34" s="2578"/>
      <c r="H34" s="2578"/>
      <c r="I34" s="3528"/>
      <c r="J34" s="3528"/>
      <c r="K34" s="3543"/>
      <c r="L34" s="3543"/>
      <c r="M34" s="2578"/>
      <c r="N34" s="3059"/>
      <c r="O34" s="3126"/>
      <c r="P34" s="3115"/>
      <c r="Q34" s="3115"/>
      <c r="R34" s="3115"/>
      <c r="S34" s="3117"/>
      <c r="T34" s="2578"/>
      <c r="U34" s="93"/>
      <c r="V34" s="320" t="s">
        <v>47</v>
      </c>
      <c r="W34" s="75" t="s">
        <v>1262</v>
      </c>
      <c r="X34" s="279">
        <v>1</v>
      </c>
      <c r="Y34" s="36" t="s">
        <v>542</v>
      </c>
      <c r="Z34" s="1098">
        <v>1.5518000000000001</v>
      </c>
      <c r="AA34" s="236">
        <f t="shared" si="0"/>
        <v>1.5518000000000001</v>
      </c>
      <c r="AB34" s="236">
        <f t="shared" si="1"/>
        <v>1.738016</v>
      </c>
      <c r="AC34" s="247"/>
      <c r="AD34" s="36"/>
      <c r="AE34" s="36" t="s">
        <v>52</v>
      </c>
      <c r="AF34" s="38"/>
      <c r="AG34" s="3558"/>
    </row>
    <row r="35" spans="1:33" ht="18" customHeight="1" x14ac:dyDescent="0.25">
      <c r="A35" s="3462"/>
      <c r="B35" s="3507"/>
      <c r="C35" s="3535"/>
      <c r="D35" s="2636"/>
      <c r="E35" s="3538"/>
      <c r="F35" s="2578"/>
      <c r="G35" s="2578"/>
      <c r="H35" s="2578"/>
      <c r="I35" s="3528"/>
      <c r="J35" s="3528"/>
      <c r="K35" s="3543"/>
      <c r="L35" s="3543"/>
      <c r="M35" s="2578"/>
      <c r="N35" s="3059"/>
      <c r="O35" s="3126"/>
      <c r="P35" s="3115"/>
      <c r="Q35" s="3115"/>
      <c r="R35" s="3115"/>
      <c r="S35" s="3117"/>
      <c r="T35" s="2578"/>
      <c r="U35" s="93"/>
      <c r="V35" s="320" t="s">
        <v>47</v>
      </c>
      <c r="W35" s="75" t="s">
        <v>565</v>
      </c>
      <c r="X35" s="279">
        <v>10</v>
      </c>
      <c r="Y35" s="36" t="s">
        <v>566</v>
      </c>
      <c r="Z35" s="1098">
        <v>5.01</v>
      </c>
      <c r="AA35" s="236">
        <f t="shared" si="0"/>
        <v>50.099999999999994</v>
      </c>
      <c r="AB35" s="236">
        <f t="shared" si="1"/>
        <v>56.111999999999995</v>
      </c>
      <c r="AC35" s="247"/>
      <c r="AD35" s="36"/>
      <c r="AE35" s="36" t="s">
        <v>52</v>
      </c>
      <c r="AF35" s="38"/>
      <c r="AG35" s="3558"/>
    </row>
    <row r="36" spans="1:33" ht="33.950000000000003" customHeight="1" x14ac:dyDescent="0.25">
      <c r="A36" s="3462"/>
      <c r="B36" s="3507"/>
      <c r="C36" s="3535"/>
      <c r="D36" s="2636"/>
      <c r="E36" s="3538"/>
      <c r="F36" s="2578"/>
      <c r="G36" s="2578"/>
      <c r="H36" s="2578"/>
      <c r="I36" s="3528"/>
      <c r="J36" s="3528"/>
      <c r="K36" s="3543"/>
      <c r="L36" s="3543"/>
      <c r="M36" s="2578"/>
      <c r="N36" s="3059"/>
      <c r="O36" s="3126"/>
      <c r="P36" s="3115"/>
      <c r="Q36" s="3115"/>
      <c r="R36" s="3115"/>
      <c r="S36" s="3117"/>
      <c r="T36" s="2578"/>
      <c r="U36" s="93"/>
      <c r="V36" s="1186">
        <v>170300090004</v>
      </c>
      <c r="W36" s="75" t="s">
        <v>1196</v>
      </c>
      <c r="X36" s="39">
        <v>5</v>
      </c>
      <c r="Y36" s="36" t="s">
        <v>552</v>
      </c>
      <c r="Z36" s="1098">
        <v>12.5</v>
      </c>
      <c r="AA36" s="236">
        <f t="shared" si="0"/>
        <v>62.5</v>
      </c>
      <c r="AB36" s="236">
        <f t="shared" si="1"/>
        <v>70</v>
      </c>
      <c r="AC36" s="247"/>
      <c r="AD36" s="36"/>
      <c r="AE36" s="36" t="s">
        <v>52</v>
      </c>
      <c r="AF36" s="38"/>
      <c r="AG36" s="3558"/>
    </row>
    <row r="37" spans="1:33" ht="18" customHeight="1" x14ac:dyDescent="0.25">
      <c r="A37" s="3462"/>
      <c r="B37" s="3507"/>
      <c r="C37" s="3535"/>
      <c r="D37" s="2636"/>
      <c r="E37" s="3538"/>
      <c r="F37" s="2578"/>
      <c r="G37" s="2578"/>
      <c r="H37" s="2578"/>
      <c r="I37" s="3528"/>
      <c r="J37" s="3528"/>
      <c r="K37" s="3543"/>
      <c r="L37" s="3543"/>
      <c r="M37" s="2578"/>
      <c r="N37" s="3059"/>
      <c r="O37" s="3126"/>
      <c r="P37" s="3115"/>
      <c r="Q37" s="3115"/>
      <c r="R37" s="3115"/>
      <c r="S37" s="3117"/>
      <c r="T37" s="2578"/>
      <c r="U37" s="93"/>
      <c r="V37" s="1046" t="s">
        <v>610</v>
      </c>
      <c r="W37" s="75" t="s">
        <v>1180</v>
      </c>
      <c r="X37" s="39">
        <v>6</v>
      </c>
      <c r="Y37" s="36" t="s">
        <v>542</v>
      </c>
      <c r="Z37" s="1098">
        <v>19.16</v>
      </c>
      <c r="AA37" s="236">
        <f t="shared" si="0"/>
        <v>114.96000000000001</v>
      </c>
      <c r="AB37" s="236">
        <f t="shared" si="1"/>
        <v>128.7552</v>
      </c>
      <c r="AC37" s="247"/>
      <c r="AD37" s="36"/>
      <c r="AE37" s="36" t="s">
        <v>52</v>
      </c>
      <c r="AF37" s="38"/>
      <c r="AG37" s="3558"/>
    </row>
    <row r="38" spans="1:33" ht="33.950000000000003" customHeight="1" x14ac:dyDescent="0.25">
      <c r="A38" s="3462"/>
      <c r="B38" s="3507"/>
      <c r="C38" s="3535"/>
      <c r="D38" s="2636"/>
      <c r="E38" s="3538"/>
      <c r="F38" s="2578"/>
      <c r="G38" s="2578"/>
      <c r="H38" s="2578"/>
      <c r="I38" s="3528"/>
      <c r="J38" s="3528"/>
      <c r="K38" s="3543"/>
      <c r="L38" s="3543"/>
      <c r="M38" s="2578"/>
      <c r="N38" s="3059"/>
      <c r="O38" s="3126"/>
      <c r="P38" s="3115"/>
      <c r="Q38" s="3115"/>
      <c r="R38" s="3115"/>
      <c r="S38" s="3117"/>
      <c r="T38" s="2578"/>
      <c r="U38" s="93"/>
      <c r="V38" s="1186">
        <v>170300090004</v>
      </c>
      <c r="W38" s="75" t="s">
        <v>1197</v>
      </c>
      <c r="X38" s="39">
        <v>4</v>
      </c>
      <c r="Y38" s="36" t="s">
        <v>552</v>
      </c>
      <c r="Z38" s="1098">
        <v>15.13</v>
      </c>
      <c r="AA38" s="236">
        <f>+X38*Z38</f>
        <v>60.52</v>
      </c>
      <c r="AB38" s="236">
        <f>+AA38*0.12+AA38</f>
        <v>67.78240000000001</v>
      </c>
      <c r="AC38" s="247"/>
      <c r="AD38" s="36"/>
      <c r="AE38" s="36" t="s">
        <v>52</v>
      </c>
      <c r="AF38" s="38"/>
      <c r="AG38" s="3558"/>
    </row>
    <row r="39" spans="1:33" ht="18" customHeight="1" x14ac:dyDescent="0.25">
      <c r="A39" s="3462"/>
      <c r="B39" s="3507"/>
      <c r="C39" s="3535"/>
      <c r="D39" s="2636"/>
      <c r="E39" s="3538"/>
      <c r="F39" s="2578"/>
      <c r="G39" s="2578"/>
      <c r="H39" s="2578"/>
      <c r="I39" s="3528"/>
      <c r="J39" s="3528"/>
      <c r="K39" s="3543"/>
      <c r="L39" s="3543"/>
      <c r="M39" s="2578"/>
      <c r="N39" s="3059"/>
      <c r="O39" s="3126"/>
      <c r="P39" s="3115"/>
      <c r="Q39" s="3115"/>
      <c r="R39" s="3115"/>
      <c r="S39" s="3117"/>
      <c r="T39" s="2578"/>
      <c r="U39" s="93"/>
      <c r="V39" s="1176"/>
      <c r="W39" s="1050" t="s">
        <v>593</v>
      </c>
      <c r="X39" s="366">
        <v>1</v>
      </c>
      <c r="Y39" s="283" t="s">
        <v>552</v>
      </c>
      <c r="Z39" s="1191">
        <v>0.70499999999999996</v>
      </c>
      <c r="AA39" s="236">
        <f>+X39*Z39</f>
        <v>0.70499999999999996</v>
      </c>
      <c r="AB39" s="236">
        <f>+AA39*0.12+AA39</f>
        <v>0.78959999999999997</v>
      </c>
      <c r="AC39" s="247"/>
      <c r="AD39" s="36"/>
      <c r="AE39" s="36" t="s">
        <v>52</v>
      </c>
      <c r="AF39" s="38"/>
      <c r="AG39" s="3558"/>
    </row>
    <row r="40" spans="1:33" ht="18" customHeight="1" x14ac:dyDescent="0.25">
      <c r="A40" s="3462"/>
      <c r="B40" s="3507"/>
      <c r="C40" s="3535"/>
      <c r="D40" s="2636"/>
      <c r="E40" s="3538"/>
      <c r="F40" s="2578"/>
      <c r="G40" s="2578"/>
      <c r="H40" s="2578"/>
      <c r="I40" s="3528"/>
      <c r="J40" s="3528"/>
      <c r="K40" s="3543"/>
      <c r="L40" s="3543"/>
      <c r="M40" s="2578"/>
      <c r="N40" s="3059"/>
      <c r="O40" s="3126"/>
      <c r="P40" s="3115"/>
      <c r="Q40" s="3115"/>
      <c r="R40" s="3115"/>
      <c r="S40" s="3117"/>
      <c r="T40" s="2578"/>
      <c r="U40" s="325" t="s">
        <v>64</v>
      </c>
      <c r="V40" s="94"/>
      <c r="W40" s="326" t="s">
        <v>541</v>
      </c>
      <c r="X40" s="39"/>
      <c r="Y40" s="36"/>
      <c r="Z40" s="1098"/>
      <c r="AA40" s="236"/>
      <c r="AB40" s="236"/>
      <c r="AC40" s="247">
        <f>SUM(AB41:AB71)</f>
        <v>413.36959999999993</v>
      </c>
      <c r="AD40" s="36"/>
      <c r="AE40" s="36"/>
      <c r="AF40" s="38"/>
      <c r="AG40" s="3558"/>
    </row>
    <row r="41" spans="1:33" ht="18" customHeight="1" x14ac:dyDescent="0.25">
      <c r="A41" s="3462"/>
      <c r="B41" s="3507"/>
      <c r="C41" s="3535"/>
      <c r="D41" s="2636"/>
      <c r="E41" s="3538"/>
      <c r="F41" s="2578"/>
      <c r="G41" s="2578"/>
      <c r="H41" s="2578"/>
      <c r="I41" s="3528"/>
      <c r="J41" s="3528"/>
      <c r="K41" s="3543"/>
      <c r="L41" s="3543"/>
      <c r="M41" s="2578"/>
      <c r="N41" s="3059"/>
      <c r="O41" s="3126"/>
      <c r="P41" s="3115"/>
      <c r="Q41" s="3115"/>
      <c r="R41" s="3115"/>
      <c r="S41" s="3117"/>
      <c r="T41" s="2578"/>
      <c r="U41" s="93"/>
      <c r="V41" s="320" t="s">
        <v>47</v>
      </c>
      <c r="W41" s="1096" t="s">
        <v>567</v>
      </c>
      <c r="X41" s="39">
        <v>1</v>
      </c>
      <c r="Y41" s="94" t="s">
        <v>542</v>
      </c>
      <c r="Z41" s="1098">
        <v>5.92</v>
      </c>
      <c r="AA41" s="236">
        <f t="shared" si="0"/>
        <v>5.92</v>
      </c>
      <c r="AB41" s="236">
        <f t="shared" si="1"/>
        <v>6.6303999999999998</v>
      </c>
      <c r="AC41" s="247"/>
      <c r="AD41" s="36"/>
      <c r="AE41" s="36" t="s">
        <v>52</v>
      </c>
      <c r="AF41" s="38"/>
      <c r="AG41" s="3558"/>
    </row>
    <row r="42" spans="1:33" ht="18" customHeight="1" x14ac:dyDescent="0.25">
      <c r="A42" s="3462"/>
      <c r="B42" s="3507"/>
      <c r="C42" s="3535"/>
      <c r="D42" s="2636"/>
      <c r="E42" s="3538"/>
      <c r="F42" s="2578"/>
      <c r="G42" s="2578"/>
      <c r="H42" s="2578"/>
      <c r="I42" s="3528"/>
      <c r="J42" s="3528"/>
      <c r="K42" s="3543"/>
      <c r="L42" s="3543"/>
      <c r="M42" s="2578"/>
      <c r="N42" s="3059"/>
      <c r="O42" s="3126"/>
      <c r="P42" s="3115"/>
      <c r="Q42" s="3115"/>
      <c r="R42" s="3115"/>
      <c r="S42" s="3117"/>
      <c r="T42" s="2578"/>
      <c r="U42" s="93"/>
      <c r="V42" s="320" t="s">
        <v>47</v>
      </c>
      <c r="W42" s="1096" t="s">
        <v>568</v>
      </c>
      <c r="X42" s="39">
        <v>6</v>
      </c>
      <c r="Y42" s="94" t="s">
        <v>187</v>
      </c>
      <c r="Z42" s="1098">
        <v>1.8</v>
      </c>
      <c r="AA42" s="236">
        <f t="shared" si="0"/>
        <v>10.8</v>
      </c>
      <c r="AB42" s="236">
        <f t="shared" si="1"/>
        <v>12.096</v>
      </c>
      <c r="AC42" s="247"/>
      <c r="AD42" s="36"/>
      <c r="AE42" s="36" t="s">
        <v>52</v>
      </c>
      <c r="AF42" s="38"/>
      <c r="AG42" s="3558"/>
    </row>
    <row r="43" spans="1:33" ht="18" customHeight="1" x14ac:dyDescent="0.25">
      <c r="A43" s="3462"/>
      <c r="B43" s="3507"/>
      <c r="C43" s="3535"/>
      <c r="D43" s="2636"/>
      <c r="E43" s="3538"/>
      <c r="F43" s="2578"/>
      <c r="G43" s="2578"/>
      <c r="H43" s="2578"/>
      <c r="I43" s="3528"/>
      <c r="J43" s="3528"/>
      <c r="K43" s="3543"/>
      <c r="L43" s="3543"/>
      <c r="M43" s="2578"/>
      <c r="N43" s="3059"/>
      <c r="O43" s="3126"/>
      <c r="P43" s="3115"/>
      <c r="Q43" s="3115"/>
      <c r="R43" s="3115"/>
      <c r="S43" s="3117"/>
      <c r="T43" s="2578"/>
      <c r="U43" s="93"/>
      <c r="V43" s="320" t="s">
        <v>47</v>
      </c>
      <c r="W43" s="1096" t="s">
        <v>569</v>
      </c>
      <c r="X43" s="39">
        <v>3</v>
      </c>
      <c r="Y43" s="94" t="s">
        <v>570</v>
      </c>
      <c r="Z43" s="1098">
        <v>7.6</v>
      </c>
      <c r="AA43" s="236">
        <f t="shared" si="0"/>
        <v>22.799999999999997</v>
      </c>
      <c r="AB43" s="236">
        <f t="shared" si="1"/>
        <v>25.535999999999998</v>
      </c>
      <c r="AC43" s="247"/>
      <c r="AD43" s="36"/>
      <c r="AE43" s="36" t="s">
        <v>52</v>
      </c>
      <c r="AF43" s="38"/>
      <c r="AG43" s="3558"/>
    </row>
    <row r="44" spans="1:33" ht="18" customHeight="1" x14ac:dyDescent="0.25">
      <c r="A44" s="3462"/>
      <c r="B44" s="3507"/>
      <c r="C44" s="3535"/>
      <c r="D44" s="2636"/>
      <c r="E44" s="3538"/>
      <c r="F44" s="2578"/>
      <c r="G44" s="2578"/>
      <c r="H44" s="2578"/>
      <c r="I44" s="3528"/>
      <c r="J44" s="3528"/>
      <c r="K44" s="3543"/>
      <c r="L44" s="3543"/>
      <c r="M44" s="2578"/>
      <c r="N44" s="3059"/>
      <c r="O44" s="3126"/>
      <c r="P44" s="3115"/>
      <c r="Q44" s="3115"/>
      <c r="R44" s="3115"/>
      <c r="S44" s="3117"/>
      <c r="T44" s="2578"/>
      <c r="U44" s="93"/>
      <c r="V44" s="320" t="s">
        <v>47</v>
      </c>
      <c r="W44" s="1096" t="s">
        <v>571</v>
      </c>
      <c r="X44" s="39">
        <v>2</v>
      </c>
      <c r="Y44" s="94" t="s">
        <v>566</v>
      </c>
      <c r="Z44" s="1098">
        <v>1.2</v>
      </c>
      <c r="AA44" s="236">
        <f t="shared" si="0"/>
        <v>2.4</v>
      </c>
      <c r="AB44" s="236">
        <f t="shared" si="1"/>
        <v>2.6879999999999997</v>
      </c>
      <c r="AC44" s="247"/>
      <c r="AD44" s="36"/>
      <c r="AE44" s="36" t="s">
        <v>52</v>
      </c>
      <c r="AF44" s="38"/>
      <c r="AG44" s="3558"/>
    </row>
    <row r="45" spans="1:33" ht="18" customHeight="1" x14ac:dyDescent="0.25">
      <c r="A45" s="3462"/>
      <c r="B45" s="3507"/>
      <c r="C45" s="3535"/>
      <c r="D45" s="2636"/>
      <c r="E45" s="3538"/>
      <c r="F45" s="2578"/>
      <c r="G45" s="2578"/>
      <c r="H45" s="2578"/>
      <c r="I45" s="3528"/>
      <c r="J45" s="3528"/>
      <c r="K45" s="3543"/>
      <c r="L45" s="3543"/>
      <c r="M45" s="2578"/>
      <c r="N45" s="3059"/>
      <c r="O45" s="3126"/>
      <c r="P45" s="3115"/>
      <c r="Q45" s="3115"/>
      <c r="R45" s="3115"/>
      <c r="S45" s="3117"/>
      <c r="T45" s="2578"/>
      <c r="U45" s="93"/>
      <c r="V45" s="320" t="s">
        <v>47</v>
      </c>
      <c r="W45" s="1096" t="s">
        <v>572</v>
      </c>
      <c r="X45" s="39">
        <v>2</v>
      </c>
      <c r="Y45" s="94" t="s">
        <v>79</v>
      </c>
      <c r="Z45" s="1098">
        <v>1.2</v>
      </c>
      <c r="AA45" s="236">
        <f t="shared" si="0"/>
        <v>2.4</v>
      </c>
      <c r="AB45" s="236">
        <f t="shared" si="1"/>
        <v>2.6879999999999997</v>
      </c>
      <c r="AC45" s="247"/>
      <c r="AD45" s="36"/>
      <c r="AE45" s="36" t="s">
        <v>52</v>
      </c>
      <c r="AF45" s="38"/>
      <c r="AG45" s="3558"/>
    </row>
    <row r="46" spans="1:33" ht="18" customHeight="1" x14ac:dyDescent="0.25">
      <c r="A46" s="3462"/>
      <c r="B46" s="3507"/>
      <c r="C46" s="3535"/>
      <c r="D46" s="2636"/>
      <c r="E46" s="3538"/>
      <c r="F46" s="2578"/>
      <c r="G46" s="2578"/>
      <c r="H46" s="2578"/>
      <c r="I46" s="3528"/>
      <c r="J46" s="3528"/>
      <c r="K46" s="3543"/>
      <c r="L46" s="3543"/>
      <c r="M46" s="2578"/>
      <c r="N46" s="3059"/>
      <c r="O46" s="3126"/>
      <c r="P46" s="3115"/>
      <c r="Q46" s="3115"/>
      <c r="R46" s="3115"/>
      <c r="S46" s="3117"/>
      <c r="T46" s="2578"/>
      <c r="U46" s="93"/>
      <c r="V46" s="320" t="s">
        <v>47</v>
      </c>
      <c r="W46" s="1096" t="s">
        <v>573</v>
      </c>
      <c r="X46" s="39">
        <v>5</v>
      </c>
      <c r="Y46" s="94" t="s">
        <v>566</v>
      </c>
      <c r="Z46" s="1098">
        <v>0.63</v>
      </c>
      <c r="AA46" s="236">
        <f t="shared" si="0"/>
        <v>3.15</v>
      </c>
      <c r="AB46" s="236">
        <f t="shared" si="1"/>
        <v>3.528</v>
      </c>
      <c r="AC46" s="247"/>
      <c r="AD46" s="36"/>
      <c r="AE46" s="36" t="s">
        <v>52</v>
      </c>
      <c r="AF46" s="38"/>
      <c r="AG46" s="3558"/>
    </row>
    <row r="47" spans="1:33" ht="18" customHeight="1" x14ac:dyDescent="0.25">
      <c r="A47" s="3462"/>
      <c r="B47" s="3507"/>
      <c r="C47" s="3535"/>
      <c r="D47" s="2636"/>
      <c r="E47" s="3538"/>
      <c r="F47" s="2578"/>
      <c r="G47" s="2578"/>
      <c r="H47" s="2578"/>
      <c r="I47" s="3528"/>
      <c r="J47" s="3528"/>
      <c r="K47" s="3543"/>
      <c r="L47" s="3543"/>
      <c r="M47" s="2578"/>
      <c r="N47" s="3059"/>
      <c r="O47" s="3126"/>
      <c r="P47" s="3115"/>
      <c r="Q47" s="3115"/>
      <c r="R47" s="3115"/>
      <c r="S47" s="3117"/>
      <c r="T47" s="2578"/>
      <c r="U47" s="93"/>
      <c r="V47" s="320" t="s">
        <v>47</v>
      </c>
      <c r="W47" s="1096" t="s">
        <v>574</v>
      </c>
      <c r="X47" s="39">
        <v>25</v>
      </c>
      <c r="Y47" s="94" t="s">
        <v>187</v>
      </c>
      <c r="Z47" s="1098">
        <v>2.09</v>
      </c>
      <c r="AA47" s="236">
        <f t="shared" si="0"/>
        <v>52.25</v>
      </c>
      <c r="AB47" s="236">
        <f t="shared" si="1"/>
        <v>58.519999999999996</v>
      </c>
      <c r="AC47" s="247"/>
      <c r="AD47" s="36"/>
      <c r="AE47" s="36" t="s">
        <v>52</v>
      </c>
      <c r="AF47" s="38"/>
      <c r="AG47" s="3558"/>
    </row>
    <row r="48" spans="1:33" ht="18" customHeight="1" x14ac:dyDescent="0.25">
      <c r="A48" s="3462"/>
      <c r="B48" s="3507"/>
      <c r="C48" s="3535"/>
      <c r="D48" s="2636"/>
      <c r="E48" s="3538"/>
      <c r="F48" s="2578"/>
      <c r="G48" s="2578"/>
      <c r="H48" s="2578"/>
      <c r="I48" s="3528"/>
      <c r="J48" s="3528"/>
      <c r="K48" s="3543"/>
      <c r="L48" s="3543"/>
      <c r="M48" s="2578"/>
      <c r="N48" s="3059"/>
      <c r="O48" s="3126"/>
      <c r="P48" s="3115"/>
      <c r="Q48" s="3115"/>
      <c r="R48" s="3115"/>
      <c r="S48" s="3117"/>
      <c r="T48" s="2578"/>
      <c r="U48" s="93"/>
      <c r="V48" s="320" t="s">
        <v>47</v>
      </c>
      <c r="W48" s="1096" t="s">
        <v>575</v>
      </c>
      <c r="X48" s="39">
        <v>25</v>
      </c>
      <c r="Y48" s="94" t="s">
        <v>187</v>
      </c>
      <c r="Z48" s="1098">
        <v>0.84</v>
      </c>
      <c r="AA48" s="236">
        <f t="shared" si="0"/>
        <v>21</v>
      </c>
      <c r="AB48" s="236">
        <f t="shared" si="1"/>
        <v>23.52</v>
      </c>
      <c r="AC48" s="247"/>
      <c r="AD48" s="36"/>
      <c r="AE48" s="36" t="s">
        <v>52</v>
      </c>
      <c r="AF48" s="38"/>
      <c r="AG48" s="3558"/>
    </row>
    <row r="49" spans="1:33" ht="18" customHeight="1" x14ac:dyDescent="0.25">
      <c r="A49" s="3462"/>
      <c r="B49" s="3507"/>
      <c r="C49" s="3535"/>
      <c r="D49" s="2636"/>
      <c r="E49" s="3538"/>
      <c r="F49" s="2578"/>
      <c r="G49" s="2578"/>
      <c r="H49" s="2578"/>
      <c r="I49" s="3528"/>
      <c r="J49" s="3528"/>
      <c r="K49" s="3543"/>
      <c r="L49" s="3543"/>
      <c r="M49" s="2578"/>
      <c r="N49" s="3059"/>
      <c r="O49" s="3126"/>
      <c r="P49" s="3115"/>
      <c r="Q49" s="3115"/>
      <c r="R49" s="3115"/>
      <c r="S49" s="3117"/>
      <c r="T49" s="2578"/>
      <c r="U49" s="93"/>
      <c r="V49" s="320" t="s">
        <v>47</v>
      </c>
      <c r="W49" s="1096" t="s">
        <v>576</v>
      </c>
      <c r="X49" s="39">
        <v>25</v>
      </c>
      <c r="Y49" s="94" t="s">
        <v>187</v>
      </c>
      <c r="Z49" s="1098">
        <v>0.45</v>
      </c>
      <c r="AA49" s="236">
        <f t="shared" si="0"/>
        <v>11.25</v>
      </c>
      <c r="AB49" s="236">
        <f t="shared" si="1"/>
        <v>12.6</v>
      </c>
      <c r="AC49" s="247"/>
      <c r="AD49" s="36"/>
      <c r="AE49" s="36" t="s">
        <v>52</v>
      </c>
      <c r="AF49" s="38"/>
      <c r="AG49" s="3558"/>
    </row>
    <row r="50" spans="1:33" ht="18" customHeight="1" x14ac:dyDescent="0.25">
      <c r="A50" s="3462"/>
      <c r="B50" s="3507"/>
      <c r="C50" s="3535"/>
      <c r="D50" s="2636"/>
      <c r="E50" s="3538"/>
      <c r="F50" s="2578"/>
      <c r="G50" s="2578"/>
      <c r="H50" s="2578"/>
      <c r="I50" s="3528"/>
      <c r="J50" s="3528"/>
      <c r="K50" s="3543"/>
      <c r="L50" s="3543"/>
      <c r="M50" s="2578"/>
      <c r="N50" s="3059"/>
      <c r="O50" s="3126"/>
      <c r="P50" s="3115"/>
      <c r="Q50" s="3115"/>
      <c r="R50" s="3115"/>
      <c r="S50" s="3117"/>
      <c r="T50" s="2578"/>
      <c r="U50" s="93"/>
      <c r="V50" s="320" t="s">
        <v>47</v>
      </c>
      <c r="W50" s="1096" t="s">
        <v>577</v>
      </c>
      <c r="X50" s="39">
        <v>50</v>
      </c>
      <c r="Y50" s="94" t="s">
        <v>187</v>
      </c>
      <c r="Z50" s="1098">
        <v>0.69</v>
      </c>
      <c r="AA50" s="236">
        <f t="shared" si="0"/>
        <v>34.5</v>
      </c>
      <c r="AB50" s="236">
        <f t="shared" si="1"/>
        <v>38.64</v>
      </c>
      <c r="AC50" s="247"/>
      <c r="AD50" s="36"/>
      <c r="AE50" s="36" t="s">
        <v>52</v>
      </c>
      <c r="AF50" s="38"/>
      <c r="AG50" s="3558"/>
    </row>
    <row r="51" spans="1:33" ht="18" customHeight="1" x14ac:dyDescent="0.25">
      <c r="A51" s="3462"/>
      <c r="B51" s="3507"/>
      <c r="C51" s="3535"/>
      <c r="D51" s="2636"/>
      <c r="E51" s="3538"/>
      <c r="F51" s="2578"/>
      <c r="G51" s="2578"/>
      <c r="H51" s="2578"/>
      <c r="I51" s="3528"/>
      <c r="J51" s="3528"/>
      <c r="K51" s="3543"/>
      <c r="L51" s="3543"/>
      <c r="M51" s="2578"/>
      <c r="N51" s="3059"/>
      <c r="O51" s="3126"/>
      <c r="P51" s="3115"/>
      <c r="Q51" s="3115"/>
      <c r="R51" s="3115"/>
      <c r="S51" s="3117"/>
      <c r="T51" s="2578"/>
      <c r="U51" s="93"/>
      <c r="V51" s="320" t="s">
        <v>47</v>
      </c>
      <c r="W51" s="1096" t="s">
        <v>578</v>
      </c>
      <c r="X51" s="39">
        <v>25</v>
      </c>
      <c r="Y51" s="94" t="s">
        <v>187</v>
      </c>
      <c r="Z51" s="1098">
        <v>0.61</v>
      </c>
      <c r="AA51" s="236">
        <f t="shared" si="0"/>
        <v>15.25</v>
      </c>
      <c r="AB51" s="236">
        <f t="shared" si="1"/>
        <v>17.079999999999998</v>
      </c>
      <c r="AC51" s="247"/>
      <c r="AD51" s="36"/>
      <c r="AE51" s="36" t="s">
        <v>52</v>
      </c>
      <c r="AF51" s="38"/>
      <c r="AG51" s="3558"/>
    </row>
    <row r="52" spans="1:33" ht="18" customHeight="1" x14ac:dyDescent="0.25">
      <c r="A52" s="3462"/>
      <c r="B52" s="3507"/>
      <c r="C52" s="3535"/>
      <c r="D52" s="2636"/>
      <c r="E52" s="3538"/>
      <c r="F52" s="2578"/>
      <c r="G52" s="2578"/>
      <c r="H52" s="2578"/>
      <c r="I52" s="3528"/>
      <c r="J52" s="3528"/>
      <c r="K52" s="3543"/>
      <c r="L52" s="3543"/>
      <c r="M52" s="2578"/>
      <c r="N52" s="3059"/>
      <c r="O52" s="3126"/>
      <c r="P52" s="3115"/>
      <c r="Q52" s="3115"/>
      <c r="R52" s="3115"/>
      <c r="S52" s="3117"/>
      <c r="T52" s="2578"/>
      <c r="U52" s="93"/>
      <c r="V52" s="320" t="s">
        <v>47</v>
      </c>
      <c r="W52" s="1096" t="s">
        <v>579</v>
      </c>
      <c r="X52" s="39">
        <v>5</v>
      </c>
      <c r="Y52" s="94" t="s">
        <v>552</v>
      </c>
      <c r="Z52" s="1098">
        <v>1.1499999999999999</v>
      </c>
      <c r="AA52" s="236">
        <f t="shared" si="0"/>
        <v>5.75</v>
      </c>
      <c r="AB52" s="236">
        <f t="shared" si="1"/>
        <v>6.4399999999999995</v>
      </c>
      <c r="AC52" s="247"/>
      <c r="AD52" s="36"/>
      <c r="AE52" s="36" t="s">
        <v>52</v>
      </c>
      <c r="AF52" s="38"/>
      <c r="AG52" s="3558"/>
    </row>
    <row r="53" spans="1:33" ht="18" customHeight="1" x14ac:dyDescent="0.25">
      <c r="A53" s="3462"/>
      <c r="B53" s="3507"/>
      <c r="C53" s="3535"/>
      <c r="D53" s="2636"/>
      <c r="E53" s="3538"/>
      <c r="F53" s="2578"/>
      <c r="G53" s="2578"/>
      <c r="H53" s="2578"/>
      <c r="I53" s="3528"/>
      <c r="J53" s="3528"/>
      <c r="K53" s="3543"/>
      <c r="L53" s="3543"/>
      <c r="M53" s="2578"/>
      <c r="N53" s="3059"/>
      <c r="O53" s="3126"/>
      <c r="P53" s="3115"/>
      <c r="Q53" s="3115"/>
      <c r="R53" s="3115"/>
      <c r="S53" s="3117"/>
      <c r="T53" s="2578"/>
      <c r="U53" s="93"/>
      <c r="V53" s="320" t="s">
        <v>47</v>
      </c>
      <c r="W53" s="1096" t="s">
        <v>284</v>
      </c>
      <c r="X53" s="39">
        <v>3</v>
      </c>
      <c r="Y53" s="94" t="s">
        <v>552</v>
      </c>
      <c r="Z53" s="1098">
        <v>5.71</v>
      </c>
      <c r="AA53" s="236">
        <f t="shared" si="0"/>
        <v>17.13</v>
      </c>
      <c r="AB53" s="236">
        <f t="shared" si="1"/>
        <v>19.185599999999997</v>
      </c>
      <c r="AC53" s="247"/>
      <c r="AD53" s="36"/>
      <c r="AE53" s="36" t="s">
        <v>52</v>
      </c>
      <c r="AF53" s="38"/>
      <c r="AG53" s="3558"/>
    </row>
    <row r="54" spans="1:33" ht="18" customHeight="1" x14ac:dyDescent="0.25">
      <c r="A54" s="3462"/>
      <c r="B54" s="3507"/>
      <c r="C54" s="3535"/>
      <c r="D54" s="2636"/>
      <c r="E54" s="3538"/>
      <c r="F54" s="2578"/>
      <c r="G54" s="2578"/>
      <c r="H54" s="2578"/>
      <c r="I54" s="3528"/>
      <c r="J54" s="3528"/>
      <c r="K54" s="3543"/>
      <c r="L54" s="3543"/>
      <c r="M54" s="2578"/>
      <c r="N54" s="3059"/>
      <c r="O54" s="3126"/>
      <c r="P54" s="3115"/>
      <c r="Q54" s="3115"/>
      <c r="R54" s="3115"/>
      <c r="S54" s="3117"/>
      <c r="T54" s="2578"/>
      <c r="U54" s="93"/>
      <c r="V54" s="320" t="s">
        <v>47</v>
      </c>
      <c r="W54" s="1096" t="s">
        <v>580</v>
      </c>
      <c r="X54" s="39">
        <v>20</v>
      </c>
      <c r="Y54" s="94" t="s">
        <v>542</v>
      </c>
      <c r="Z54" s="1098">
        <v>0.1</v>
      </c>
      <c r="AA54" s="236">
        <f t="shared" si="0"/>
        <v>2</v>
      </c>
      <c r="AB54" s="236">
        <f t="shared" si="1"/>
        <v>2.2400000000000002</v>
      </c>
      <c r="AC54" s="247"/>
      <c r="AD54" s="36"/>
      <c r="AE54" s="36" t="s">
        <v>52</v>
      </c>
      <c r="AF54" s="38"/>
      <c r="AG54" s="3558"/>
    </row>
    <row r="55" spans="1:33" ht="18" customHeight="1" x14ac:dyDescent="0.25">
      <c r="A55" s="3462"/>
      <c r="B55" s="3507"/>
      <c r="C55" s="3535"/>
      <c r="D55" s="2636"/>
      <c r="E55" s="3538"/>
      <c r="F55" s="2578"/>
      <c r="G55" s="2578"/>
      <c r="H55" s="2578"/>
      <c r="I55" s="3528"/>
      <c r="J55" s="3528"/>
      <c r="K55" s="3543"/>
      <c r="L55" s="3543"/>
      <c r="M55" s="2578"/>
      <c r="N55" s="3059"/>
      <c r="O55" s="3126"/>
      <c r="P55" s="3115"/>
      <c r="Q55" s="3115"/>
      <c r="R55" s="3115"/>
      <c r="S55" s="3117"/>
      <c r="T55" s="2578"/>
      <c r="U55" s="93"/>
      <c r="V55" s="320" t="s">
        <v>47</v>
      </c>
      <c r="W55" s="1096" t="s">
        <v>581</v>
      </c>
      <c r="X55" s="39">
        <v>50</v>
      </c>
      <c r="Y55" s="94" t="s">
        <v>542</v>
      </c>
      <c r="Z55" s="1098">
        <v>7.0000000000000007E-2</v>
      </c>
      <c r="AA55" s="236">
        <f t="shared" si="0"/>
        <v>3.5000000000000004</v>
      </c>
      <c r="AB55" s="236">
        <f t="shared" si="1"/>
        <v>3.9200000000000004</v>
      </c>
      <c r="AC55" s="247"/>
      <c r="AD55" s="36"/>
      <c r="AE55" s="36" t="s">
        <v>52</v>
      </c>
      <c r="AF55" s="38"/>
      <c r="AG55" s="3558"/>
    </row>
    <row r="56" spans="1:33" ht="18" customHeight="1" x14ac:dyDescent="0.25">
      <c r="A56" s="3462"/>
      <c r="B56" s="3507"/>
      <c r="C56" s="3535"/>
      <c r="D56" s="2636"/>
      <c r="E56" s="3538"/>
      <c r="F56" s="2578"/>
      <c r="G56" s="2578"/>
      <c r="H56" s="2578"/>
      <c r="I56" s="3528"/>
      <c r="J56" s="3528"/>
      <c r="K56" s="3543"/>
      <c r="L56" s="3543"/>
      <c r="M56" s="2578"/>
      <c r="N56" s="3059"/>
      <c r="O56" s="3126"/>
      <c r="P56" s="3115"/>
      <c r="Q56" s="3115"/>
      <c r="R56" s="3115"/>
      <c r="S56" s="3117"/>
      <c r="T56" s="2578"/>
      <c r="U56" s="93"/>
      <c r="V56" s="320" t="s">
        <v>47</v>
      </c>
      <c r="W56" s="1096" t="s">
        <v>582</v>
      </c>
      <c r="X56" s="39">
        <v>50</v>
      </c>
      <c r="Y56" s="94" t="s">
        <v>552</v>
      </c>
      <c r="Z56" s="1098">
        <v>0.06</v>
      </c>
      <c r="AA56" s="236">
        <f t="shared" si="0"/>
        <v>3</v>
      </c>
      <c r="AB56" s="236">
        <f t="shared" si="1"/>
        <v>3.36</v>
      </c>
      <c r="AC56" s="247"/>
      <c r="AD56" s="36"/>
      <c r="AE56" s="36" t="s">
        <v>52</v>
      </c>
      <c r="AF56" s="38"/>
      <c r="AG56" s="3558"/>
    </row>
    <row r="57" spans="1:33" ht="18" customHeight="1" x14ac:dyDescent="0.25">
      <c r="A57" s="3462"/>
      <c r="B57" s="3507"/>
      <c r="C57" s="3535"/>
      <c r="D57" s="2636"/>
      <c r="E57" s="3538"/>
      <c r="F57" s="2578"/>
      <c r="G57" s="2578"/>
      <c r="H57" s="2578"/>
      <c r="I57" s="3528"/>
      <c r="J57" s="3528"/>
      <c r="K57" s="3543"/>
      <c r="L57" s="3543"/>
      <c r="M57" s="2578"/>
      <c r="N57" s="3059"/>
      <c r="O57" s="3126"/>
      <c r="P57" s="3115"/>
      <c r="Q57" s="3115"/>
      <c r="R57" s="3115"/>
      <c r="S57" s="3117"/>
      <c r="T57" s="2578"/>
      <c r="U57" s="93"/>
      <c r="V57" s="320" t="s">
        <v>47</v>
      </c>
      <c r="W57" s="1096" t="s">
        <v>583</v>
      </c>
      <c r="X57" s="39">
        <v>1</v>
      </c>
      <c r="Y57" s="94" t="s">
        <v>79</v>
      </c>
      <c r="Z57" s="1098">
        <v>1.58</v>
      </c>
      <c r="AA57" s="236">
        <f t="shared" si="0"/>
        <v>1.58</v>
      </c>
      <c r="AB57" s="236">
        <f t="shared" si="1"/>
        <v>1.7696000000000001</v>
      </c>
      <c r="AC57" s="247"/>
      <c r="AD57" s="36"/>
      <c r="AE57" s="36" t="s">
        <v>52</v>
      </c>
      <c r="AF57" s="38"/>
      <c r="AG57" s="3558"/>
    </row>
    <row r="58" spans="1:33" ht="18" customHeight="1" x14ac:dyDescent="0.25">
      <c r="A58" s="3462"/>
      <c r="B58" s="3507"/>
      <c r="C58" s="3535"/>
      <c r="D58" s="2636"/>
      <c r="E58" s="3538"/>
      <c r="F58" s="2578"/>
      <c r="G58" s="2578"/>
      <c r="H58" s="2578"/>
      <c r="I58" s="3528"/>
      <c r="J58" s="3528"/>
      <c r="K58" s="3543"/>
      <c r="L58" s="3543"/>
      <c r="M58" s="2578"/>
      <c r="N58" s="3059"/>
      <c r="O58" s="3126"/>
      <c r="P58" s="3115"/>
      <c r="Q58" s="3115"/>
      <c r="R58" s="3115"/>
      <c r="S58" s="3117"/>
      <c r="T58" s="2578"/>
      <c r="U58" s="93"/>
      <c r="V58" s="327">
        <v>17060070000</v>
      </c>
      <c r="W58" s="1096" t="s">
        <v>584</v>
      </c>
      <c r="X58" s="39">
        <v>2</v>
      </c>
      <c r="Y58" s="94" t="s">
        <v>79</v>
      </c>
      <c r="Z58" s="1098">
        <v>1.1299999999999999</v>
      </c>
      <c r="AA58" s="236">
        <f t="shared" si="0"/>
        <v>2.2599999999999998</v>
      </c>
      <c r="AB58" s="236">
        <f t="shared" si="1"/>
        <v>2.5311999999999997</v>
      </c>
      <c r="AC58" s="247"/>
      <c r="AD58" s="36"/>
      <c r="AE58" s="36" t="s">
        <v>52</v>
      </c>
      <c r="AF58" s="38"/>
      <c r="AG58" s="3558"/>
    </row>
    <row r="59" spans="1:33" ht="18" customHeight="1" x14ac:dyDescent="0.25">
      <c r="A59" s="3462"/>
      <c r="B59" s="3507"/>
      <c r="C59" s="3535"/>
      <c r="D59" s="2636"/>
      <c r="E59" s="3538"/>
      <c r="F59" s="2578"/>
      <c r="G59" s="2578"/>
      <c r="H59" s="2578"/>
      <c r="I59" s="3528"/>
      <c r="J59" s="3528"/>
      <c r="K59" s="3543"/>
      <c r="L59" s="3543"/>
      <c r="M59" s="2578"/>
      <c r="N59" s="3059"/>
      <c r="O59" s="3126"/>
      <c r="P59" s="3115"/>
      <c r="Q59" s="3115"/>
      <c r="R59" s="3115"/>
      <c r="S59" s="3117"/>
      <c r="T59" s="2578"/>
      <c r="U59" s="93"/>
      <c r="V59" s="320" t="s">
        <v>47</v>
      </c>
      <c r="W59" s="1096" t="s">
        <v>1252</v>
      </c>
      <c r="X59" s="39">
        <v>300</v>
      </c>
      <c r="Y59" s="94" t="s">
        <v>552</v>
      </c>
      <c r="Z59" s="1098">
        <v>0.14000000000000001</v>
      </c>
      <c r="AA59" s="236">
        <f t="shared" si="0"/>
        <v>42.000000000000007</v>
      </c>
      <c r="AB59" s="236">
        <f t="shared" si="1"/>
        <v>47.040000000000006</v>
      </c>
      <c r="AC59" s="247"/>
      <c r="AD59" s="36"/>
      <c r="AE59" s="36" t="s">
        <v>52</v>
      </c>
      <c r="AF59" s="38"/>
      <c r="AG59" s="3558"/>
    </row>
    <row r="60" spans="1:33" ht="18" customHeight="1" x14ac:dyDescent="0.25">
      <c r="A60" s="3462"/>
      <c r="B60" s="3507"/>
      <c r="C60" s="3535"/>
      <c r="D60" s="2636"/>
      <c r="E60" s="3538"/>
      <c r="F60" s="2578"/>
      <c r="G60" s="2578"/>
      <c r="H60" s="2578"/>
      <c r="I60" s="3528"/>
      <c r="J60" s="3528"/>
      <c r="K60" s="3543"/>
      <c r="L60" s="3543"/>
      <c r="M60" s="2578"/>
      <c r="N60" s="3059"/>
      <c r="O60" s="3126"/>
      <c r="P60" s="3115"/>
      <c r="Q60" s="3115"/>
      <c r="R60" s="3115"/>
      <c r="S60" s="3117"/>
      <c r="T60" s="2578"/>
      <c r="U60" s="93"/>
      <c r="V60" s="320" t="s">
        <v>47</v>
      </c>
      <c r="W60" s="1096" t="s">
        <v>288</v>
      </c>
      <c r="X60" s="39">
        <v>25</v>
      </c>
      <c r="Y60" s="94" t="s">
        <v>552</v>
      </c>
      <c r="Z60" s="1098">
        <v>0.5</v>
      </c>
      <c r="AA60" s="236">
        <f t="shared" si="0"/>
        <v>12.5</v>
      </c>
      <c r="AB60" s="236">
        <f t="shared" si="1"/>
        <v>14</v>
      </c>
      <c r="AC60" s="247"/>
      <c r="AD60" s="36"/>
      <c r="AE60" s="36" t="s">
        <v>52</v>
      </c>
      <c r="AF60" s="38"/>
      <c r="AG60" s="3558"/>
    </row>
    <row r="61" spans="1:33" ht="18" customHeight="1" x14ac:dyDescent="0.25">
      <c r="A61" s="3462"/>
      <c r="B61" s="3507"/>
      <c r="C61" s="3535"/>
      <c r="D61" s="2636"/>
      <c r="E61" s="3538"/>
      <c r="F61" s="2578"/>
      <c r="G61" s="2578"/>
      <c r="H61" s="2578"/>
      <c r="I61" s="3528"/>
      <c r="J61" s="3528"/>
      <c r="K61" s="3543"/>
      <c r="L61" s="3543"/>
      <c r="M61" s="2578"/>
      <c r="N61" s="3059"/>
      <c r="O61" s="3126"/>
      <c r="P61" s="3115"/>
      <c r="Q61" s="3115"/>
      <c r="R61" s="3115"/>
      <c r="S61" s="3117"/>
      <c r="T61" s="2578"/>
      <c r="U61" s="93"/>
      <c r="V61" s="320" t="s">
        <v>47</v>
      </c>
      <c r="W61" s="1096" t="s">
        <v>585</v>
      </c>
      <c r="X61" s="39">
        <v>5</v>
      </c>
      <c r="Y61" s="94" t="s">
        <v>552</v>
      </c>
      <c r="Z61" s="1098">
        <v>0.96</v>
      </c>
      <c r="AA61" s="236">
        <f t="shared" si="0"/>
        <v>4.8</v>
      </c>
      <c r="AB61" s="236">
        <f t="shared" si="1"/>
        <v>5.3759999999999994</v>
      </c>
      <c r="AC61" s="247"/>
      <c r="AD61" s="36"/>
      <c r="AE61" s="36" t="s">
        <v>52</v>
      </c>
      <c r="AF61" s="38"/>
      <c r="AG61" s="3558"/>
    </row>
    <row r="62" spans="1:33" ht="18" customHeight="1" x14ac:dyDescent="0.25">
      <c r="A62" s="3462"/>
      <c r="B62" s="3507"/>
      <c r="C62" s="3535"/>
      <c r="D62" s="2636"/>
      <c r="E62" s="3538"/>
      <c r="F62" s="2578"/>
      <c r="G62" s="2578"/>
      <c r="H62" s="2578"/>
      <c r="I62" s="3528"/>
      <c r="J62" s="3528"/>
      <c r="K62" s="3543"/>
      <c r="L62" s="3543"/>
      <c r="M62" s="2578"/>
      <c r="N62" s="3059"/>
      <c r="O62" s="3126"/>
      <c r="P62" s="3115"/>
      <c r="Q62" s="3115"/>
      <c r="R62" s="3115"/>
      <c r="S62" s="3117"/>
      <c r="T62" s="2578"/>
      <c r="U62" s="93"/>
      <c r="V62" s="320" t="s">
        <v>47</v>
      </c>
      <c r="W62" s="1096" t="s">
        <v>586</v>
      </c>
      <c r="X62" s="39">
        <v>51</v>
      </c>
      <c r="Y62" s="94" t="s">
        <v>109</v>
      </c>
      <c r="Z62" s="1098">
        <v>0.22</v>
      </c>
      <c r="AA62" s="236">
        <f t="shared" si="0"/>
        <v>11.22</v>
      </c>
      <c r="AB62" s="236">
        <f t="shared" si="1"/>
        <v>12.566400000000002</v>
      </c>
      <c r="AC62" s="247"/>
      <c r="AD62" s="36"/>
      <c r="AE62" s="36" t="s">
        <v>52</v>
      </c>
      <c r="AF62" s="38"/>
      <c r="AG62" s="3558"/>
    </row>
    <row r="63" spans="1:33" ht="18" customHeight="1" x14ac:dyDescent="0.25">
      <c r="A63" s="3462"/>
      <c r="B63" s="3507"/>
      <c r="C63" s="3535"/>
      <c r="D63" s="2636"/>
      <c r="E63" s="3538"/>
      <c r="F63" s="2578"/>
      <c r="G63" s="2578"/>
      <c r="H63" s="2578"/>
      <c r="I63" s="3528"/>
      <c r="J63" s="3528"/>
      <c r="K63" s="3543"/>
      <c r="L63" s="3543"/>
      <c r="M63" s="2578"/>
      <c r="N63" s="3059"/>
      <c r="O63" s="3126"/>
      <c r="P63" s="3115"/>
      <c r="Q63" s="3115"/>
      <c r="R63" s="3115"/>
      <c r="S63" s="3117"/>
      <c r="T63" s="2578"/>
      <c r="U63" s="93"/>
      <c r="V63" s="320" t="s">
        <v>47</v>
      </c>
      <c r="W63" s="1096" t="s">
        <v>587</v>
      </c>
      <c r="X63" s="39">
        <v>25</v>
      </c>
      <c r="Y63" s="94" t="s">
        <v>109</v>
      </c>
      <c r="Z63" s="1098">
        <v>0.78</v>
      </c>
      <c r="AA63" s="236">
        <f t="shared" si="0"/>
        <v>19.5</v>
      </c>
      <c r="AB63" s="236">
        <f t="shared" si="1"/>
        <v>21.84</v>
      </c>
      <c r="AC63" s="247"/>
      <c r="AD63" s="36"/>
      <c r="AE63" s="36" t="s">
        <v>52</v>
      </c>
      <c r="AF63" s="38"/>
      <c r="AG63" s="3558"/>
    </row>
    <row r="64" spans="1:33" ht="18" customHeight="1" x14ac:dyDescent="0.25">
      <c r="A64" s="3462"/>
      <c r="B64" s="3507"/>
      <c r="C64" s="3535"/>
      <c r="D64" s="2636"/>
      <c r="E64" s="3538"/>
      <c r="F64" s="2578"/>
      <c r="G64" s="2578"/>
      <c r="H64" s="2578"/>
      <c r="I64" s="3528"/>
      <c r="J64" s="3528"/>
      <c r="K64" s="3543"/>
      <c r="L64" s="3543"/>
      <c r="M64" s="2578"/>
      <c r="N64" s="3059"/>
      <c r="O64" s="3126"/>
      <c r="P64" s="3115"/>
      <c r="Q64" s="3115"/>
      <c r="R64" s="3115"/>
      <c r="S64" s="3117"/>
      <c r="T64" s="2578"/>
      <c r="U64" s="93"/>
      <c r="V64" s="320" t="s">
        <v>47</v>
      </c>
      <c r="W64" s="1096" t="s">
        <v>1198</v>
      </c>
      <c r="X64" s="39">
        <v>25</v>
      </c>
      <c r="Y64" s="94" t="s">
        <v>588</v>
      </c>
      <c r="Z64" s="1098">
        <v>0.19</v>
      </c>
      <c r="AA64" s="236">
        <f t="shared" si="0"/>
        <v>4.75</v>
      </c>
      <c r="AB64" s="236">
        <f t="shared" si="1"/>
        <v>5.32</v>
      </c>
      <c r="AC64" s="247"/>
      <c r="AD64" s="36"/>
      <c r="AE64" s="36" t="s">
        <v>52</v>
      </c>
      <c r="AF64" s="38"/>
      <c r="AG64" s="3558"/>
    </row>
    <row r="65" spans="1:33" ht="18" customHeight="1" x14ac:dyDescent="0.25">
      <c r="A65" s="3515"/>
      <c r="B65" s="3507"/>
      <c r="C65" s="3535"/>
      <c r="D65" s="2636"/>
      <c r="E65" s="3538"/>
      <c r="F65" s="2578"/>
      <c r="G65" s="2578"/>
      <c r="H65" s="2578"/>
      <c r="I65" s="3528"/>
      <c r="J65" s="3528"/>
      <c r="K65" s="3543"/>
      <c r="L65" s="3543"/>
      <c r="M65" s="2578"/>
      <c r="N65" s="3059"/>
      <c r="O65" s="3126"/>
      <c r="P65" s="3115"/>
      <c r="Q65" s="3115"/>
      <c r="R65" s="3115"/>
      <c r="S65" s="3117"/>
      <c r="T65" s="2578"/>
      <c r="U65" s="93"/>
      <c r="V65" s="320" t="s">
        <v>47</v>
      </c>
      <c r="W65" s="1096" t="s">
        <v>589</v>
      </c>
      <c r="X65" s="39">
        <v>24</v>
      </c>
      <c r="Y65" s="94" t="s">
        <v>566</v>
      </c>
      <c r="Z65" s="1098">
        <v>0.64</v>
      </c>
      <c r="AA65" s="236">
        <f t="shared" si="0"/>
        <v>15.36</v>
      </c>
      <c r="AB65" s="236">
        <f t="shared" si="1"/>
        <v>17.203199999999999</v>
      </c>
      <c r="AC65" s="247"/>
      <c r="AD65" s="36"/>
      <c r="AE65" s="36" t="s">
        <v>52</v>
      </c>
      <c r="AF65" s="38"/>
      <c r="AG65" s="3558"/>
    </row>
    <row r="66" spans="1:33" ht="18" customHeight="1" x14ac:dyDescent="0.25">
      <c r="A66" s="3545" t="s">
        <v>538</v>
      </c>
      <c r="B66" s="3507"/>
      <c r="C66" s="3535"/>
      <c r="D66" s="2636"/>
      <c r="E66" s="3538"/>
      <c r="F66" s="2578"/>
      <c r="G66" s="2578"/>
      <c r="H66" s="2578"/>
      <c r="I66" s="3528"/>
      <c r="J66" s="3528"/>
      <c r="K66" s="3543"/>
      <c r="L66" s="3543"/>
      <c r="M66" s="2578"/>
      <c r="N66" s="3059"/>
      <c r="O66" s="3126"/>
      <c r="P66" s="3115"/>
      <c r="Q66" s="3115"/>
      <c r="R66" s="3115"/>
      <c r="S66" s="3117"/>
      <c r="T66" s="2578"/>
      <c r="U66" s="93"/>
      <c r="V66" s="320" t="s">
        <v>47</v>
      </c>
      <c r="W66" s="1096" t="s">
        <v>590</v>
      </c>
      <c r="X66" s="39">
        <v>1</v>
      </c>
      <c r="Y66" s="94" t="s">
        <v>79</v>
      </c>
      <c r="Z66" s="1098">
        <v>3.78</v>
      </c>
      <c r="AA66" s="236">
        <f t="shared" si="0"/>
        <v>3.78</v>
      </c>
      <c r="AB66" s="236">
        <f t="shared" si="1"/>
        <v>4.2336</v>
      </c>
      <c r="AC66" s="247"/>
      <c r="AD66" s="36"/>
      <c r="AE66" s="36" t="s">
        <v>52</v>
      </c>
      <c r="AF66" s="38"/>
      <c r="AG66" s="3558"/>
    </row>
    <row r="67" spans="1:33" ht="18" customHeight="1" x14ac:dyDescent="0.25">
      <c r="A67" s="3462"/>
      <c r="B67" s="3507"/>
      <c r="C67" s="3535"/>
      <c r="D67" s="2636"/>
      <c r="E67" s="3538"/>
      <c r="F67" s="2578"/>
      <c r="G67" s="2578"/>
      <c r="H67" s="2578"/>
      <c r="I67" s="3528"/>
      <c r="J67" s="3528"/>
      <c r="K67" s="3543"/>
      <c r="L67" s="3543"/>
      <c r="M67" s="2578"/>
      <c r="N67" s="3059"/>
      <c r="O67" s="3126"/>
      <c r="P67" s="3115"/>
      <c r="Q67" s="3115"/>
      <c r="R67" s="3115"/>
      <c r="S67" s="3117"/>
      <c r="T67" s="2578"/>
      <c r="U67" s="93"/>
      <c r="V67" s="320" t="s">
        <v>47</v>
      </c>
      <c r="W67" s="1096" t="s">
        <v>591</v>
      </c>
      <c r="X67" s="39">
        <v>30</v>
      </c>
      <c r="Y67" s="94" t="s">
        <v>79</v>
      </c>
      <c r="Z67" s="1098">
        <v>0.19</v>
      </c>
      <c r="AA67" s="236">
        <f t="shared" si="0"/>
        <v>5.7</v>
      </c>
      <c r="AB67" s="236">
        <f t="shared" si="1"/>
        <v>6.3840000000000003</v>
      </c>
      <c r="AC67" s="247"/>
      <c r="AD67" s="36"/>
      <c r="AE67" s="36" t="s">
        <v>52</v>
      </c>
      <c r="AF67" s="38"/>
      <c r="AG67" s="3558"/>
    </row>
    <row r="68" spans="1:33" ht="18" customHeight="1" x14ac:dyDescent="0.25">
      <c r="A68" s="3462"/>
      <c r="B68" s="3507"/>
      <c r="C68" s="3535"/>
      <c r="D68" s="2636"/>
      <c r="E68" s="3538"/>
      <c r="F68" s="2578"/>
      <c r="G68" s="2578"/>
      <c r="H68" s="2578"/>
      <c r="I68" s="3528"/>
      <c r="J68" s="3528"/>
      <c r="K68" s="3543"/>
      <c r="L68" s="3543"/>
      <c r="M68" s="2578"/>
      <c r="N68" s="3059"/>
      <c r="O68" s="3126"/>
      <c r="P68" s="3115"/>
      <c r="Q68" s="3115"/>
      <c r="R68" s="3115"/>
      <c r="S68" s="3117"/>
      <c r="T68" s="2578"/>
      <c r="U68" s="1179"/>
      <c r="V68" s="320" t="s">
        <v>47</v>
      </c>
      <c r="W68" s="369" t="s">
        <v>1199</v>
      </c>
      <c r="X68" s="328">
        <v>2</v>
      </c>
      <c r="Y68" s="94" t="s">
        <v>79</v>
      </c>
      <c r="Z68" s="236">
        <v>1.18</v>
      </c>
      <c r="AA68" s="236">
        <f t="shared" si="0"/>
        <v>2.36</v>
      </c>
      <c r="AB68" s="236">
        <f t="shared" si="1"/>
        <v>2.6431999999999998</v>
      </c>
      <c r="AC68" s="247"/>
      <c r="AD68" s="36"/>
      <c r="AE68" s="1177" t="s">
        <v>52</v>
      </c>
      <c r="AF68" s="38"/>
      <c r="AG68" s="3558"/>
    </row>
    <row r="69" spans="1:33" ht="18" customHeight="1" x14ac:dyDescent="0.25">
      <c r="A69" s="3462"/>
      <c r="B69" s="3507"/>
      <c r="C69" s="3535"/>
      <c r="D69" s="2636"/>
      <c r="E69" s="3538"/>
      <c r="F69" s="2578"/>
      <c r="G69" s="2578"/>
      <c r="H69" s="2578"/>
      <c r="I69" s="3528"/>
      <c r="J69" s="3528"/>
      <c r="K69" s="3543"/>
      <c r="L69" s="3543"/>
      <c r="M69" s="2578"/>
      <c r="N69" s="3059"/>
      <c r="O69" s="3126"/>
      <c r="P69" s="3115"/>
      <c r="Q69" s="3115"/>
      <c r="R69" s="3115"/>
      <c r="S69" s="3117"/>
      <c r="T69" s="2578"/>
      <c r="U69" s="1179"/>
      <c r="V69" s="320" t="s">
        <v>47</v>
      </c>
      <c r="W69" s="1096" t="s">
        <v>283</v>
      </c>
      <c r="X69" s="328">
        <v>5</v>
      </c>
      <c r="Y69" s="94" t="s">
        <v>261</v>
      </c>
      <c r="Z69" s="236">
        <v>0.63</v>
      </c>
      <c r="AA69" s="236">
        <f t="shared" si="0"/>
        <v>3.15</v>
      </c>
      <c r="AB69" s="236">
        <f t="shared" si="1"/>
        <v>3.528</v>
      </c>
      <c r="AC69" s="247"/>
      <c r="AD69" s="36"/>
      <c r="AE69" s="1177" t="s">
        <v>52</v>
      </c>
      <c r="AF69" s="38"/>
      <c r="AG69" s="3558"/>
    </row>
    <row r="70" spans="1:33" ht="18" customHeight="1" x14ac:dyDescent="0.25">
      <c r="A70" s="3462"/>
      <c r="B70" s="3507"/>
      <c r="C70" s="3535"/>
      <c r="D70" s="2636"/>
      <c r="E70" s="3538"/>
      <c r="F70" s="2578"/>
      <c r="G70" s="2578"/>
      <c r="H70" s="2578"/>
      <c r="I70" s="3528"/>
      <c r="J70" s="3528"/>
      <c r="K70" s="3543"/>
      <c r="L70" s="3543"/>
      <c r="M70" s="2578"/>
      <c r="N70" s="3059"/>
      <c r="O70" s="3126"/>
      <c r="P70" s="3115"/>
      <c r="Q70" s="3115"/>
      <c r="R70" s="3115"/>
      <c r="S70" s="3117"/>
      <c r="T70" s="2578"/>
      <c r="U70" s="1182"/>
      <c r="V70" s="320" t="s">
        <v>47</v>
      </c>
      <c r="W70" s="1099" t="s">
        <v>1261</v>
      </c>
      <c r="X70" s="328">
        <v>40</v>
      </c>
      <c r="Y70" s="94" t="s">
        <v>109</v>
      </c>
      <c r="Z70" s="236">
        <v>0.67500000000000004</v>
      </c>
      <c r="AA70" s="236">
        <f t="shared" si="0"/>
        <v>27</v>
      </c>
      <c r="AB70" s="236">
        <f t="shared" si="1"/>
        <v>30.24</v>
      </c>
      <c r="AC70" s="247"/>
      <c r="AD70" s="36"/>
      <c r="AE70" s="1177" t="s">
        <v>52</v>
      </c>
      <c r="AF70" s="38"/>
      <c r="AG70" s="3558"/>
    </row>
    <row r="71" spans="1:33" ht="18" customHeight="1" x14ac:dyDescent="0.25">
      <c r="A71" s="3462"/>
      <c r="B71" s="3507"/>
      <c r="C71" s="3535"/>
      <c r="D71" s="2636"/>
      <c r="E71" s="3538"/>
      <c r="F71" s="2578"/>
      <c r="G71" s="2578"/>
      <c r="H71" s="2578"/>
      <c r="I71" s="3528"/>
      <c r="J71" s="3528"/>
      <c r="K71" s="3543"/>
      <c r="L71" s="3543"/>
      <c r="M71" s="2578"/>
      <c r="N71" s="3059"/>
      <c r="O71" s="3126"/>
      <c r="P71" s="3115"/>
      <c r="Q71" s="3115"/>
      <c r="R71" s="3115"/>
      <c r="S71" s="3117"/>
      <c r="T71" s="3146"/>
      <c r="U71" s="1179"/>
      <c r="V71" s="320" t="s">
        <v>47</v>
      </c>
      <c r="W71" s="369" t="s">
        <v>593</v>
      </c>
      <c r="X71" s="328">
        <v>1</v>
      </c>
      <c r="Y71" s="94" t="s">
        <v>79</v>
      </c>
      <c r="Z71" s="236">
        <v>0.02</v>
      </c>
      <c r="AA71" s="236">
        <f t="shared" si="0"/>
        <v>0.02</v>
      </c>
      <c r="AB71" s="236">
        <f t="shared" si="1"/>
        <v>2.24E-2</v>
      </c>
      <c r="AC71" s="247"/>
      <c r="AD71" s="36"/>
      <c r="AE71" s="1177" t="s">
        <v>52</v>
      </c>
      <c r="AF71" s="38"/>
      <c r="AG71" s="3558"/>
    </row>
    <row r="72" spans="1:33" ht="18" customHeight="1" x14ac:dyDescent="0.25">
      <c r="A72" s="3462"/>
      <c r="B72" s="3507"/>
      <c r="C72" s="3535"/>
      <c r="D72" s="2636"/>
      <c r="E72" s="3538"/>
      <c r="F72" s="2578"/>
      <c r="G72" s="2578"/>
      <c r="H72" s="2578"/>
      <c r="I72" s="3528"/>
      <c r="J72" s="3528"/>
      <c r="K72" s="3543"/>
      <c r="L72" s="3543"/>
      <c r="M72" s="2578"/>
      <c r="N72" s="3059"/>
      <c r="O72" s="3126"/>
      <c r="P72" s="3115"/>
      <c r="Q72" s="3115"/>
      <c r="R72" s="3115"/>
      <c r="S72" s="3117"/>
      <c r="T72" s="3146"/>
      <c r="U72" s="1179" t="s">
        <v>81</v>
      </c>
      <c r="V72" s="320"/>
      <c r="W72" s="326" t="s">
        <v>1181</v>
      </c>
      <c r="X72" s="328"/>
      <c r="Y72" s="94"/>
      <c r="Z72" s="236"/>
      <c r="AA72" s="236"/>
      <c r="AB72" s="236"/>
      <c r="AC72" s="247">
        <f>SUM(AB73:AB74)</f>
        <v>464.17952000000002</v>
      </c>
      <c r="AD72" s="36"/>
      <c r="AE72" s="1177"/>
      <c r="AF72" s="38"/>
      <c r="AG72" s="3558"/>
    </row>
    <row r="73" spans="1:33" ht="18" customHeight="1" x14ac:dyDescent="0.25">
      <c r="A73" s="3462"/>
      <c r="B73" s="3507"/>
      <c r="C73" s="3535"/>
      <c r="D73" s="2636"/>
      <c r="E73" s="3538"/>
      <c r="F73" s="2578"/>
      <c r="G73" s="2578"/>
      <c r="H73" s="2578"/>
      <c r="I73" s="3528"/>
      <c r="J73" s="3528"/>
      <c r="K73" s="3543"/>
      <c r="L73" s="3543"/>
      <c r="M73" s="2578"/>
      <c r="N73" s="3059"/>
      <c r="O73" s="3126"/>
      <c r="P73" s="3115"/>
      <c r="Q73" s="3115"/>
      <c r="R73" s="3115"/>
      <c r="S73" s="3117"/>
      <c r="T73" s="3146"/>
      <c r="U73" s="1182"/>
      <c r="V73" s="479">
        <v>170400780001</v>
      </c>
      <c r="W73" s="1099" t="s">
        <v>1200</v>
      </c>
      <c r="X73" s="328">
        <v>5</v>
      </c>
      <c r="Y73" s="94" t="s">
        <v>1182</v>
      </c>
      <c r="Z73" s="236">
        <v>80</v>
      </c>
      <c r="AA73" s="236">
        <f t="shared" si="0"/>
        <v>400</v>
      </c>
      <c r="AB73" s="236">
        <f t="shared" si="1"/>
        <v>448</v>
      </c>
      <c r="AC73" s="247"/>
      <c r="AD73" s="36"/>
      <c r="AE73" s="1177" t="s">
        <v>52</v>
      </c>
      <c r="AF73" s="38"/>
      <c r="AG73" s="3558"/>
    </row>
    <row r="74" spans="1:33" ht="18" customHeight="1" x14ac:dyDescent="0.25">
      <c r="A74" s="3462"/>
      <c r="B74" s="3507"/>
      <c r="C74" s="3535"/>
      <c r="D74" s="2636"/>
      <c r="E74" s="3538"/>
      <c r="F74" s="2578"/>
      <c r="G74" s="2578"/>
      <c r="H74" s="2578"/>
      <c r="I74" s="3528"/>
      <c r="J74" s="3528"/>
      <c r="K74" s="3543"/>
      <c r="L74" s="3543"/>
      <c r="M74" s="2578"/>
      <c r="N74" s="3059"/>
      <c r="O74" s="3126"/>
      <c r="P74" s="3115"/>
      <c r="Q74" s="3115"/>
      <c r="R74" s="3115"/>
      <c r="S74" s="3117"/>
      <c r="T74" s="2578"/>
      <c r="U74" s="1179"/>
      <c r="V74" s="327"/>
      <c r="W74" s="369" t="s">
        <v>593</v>
      </c>
      <c r="X74" s="328">
        <v>1</v>
      </c>
      <c r="Y74" s="94" t="s">
        <v>79</v>
      </c>
      <c r="Z74" s="236">
        <v>14.446</v>
      </c>
      <c r="AA74" s="236">
        <f t="shared" si="0"/>
        <v>14.446</v>
      </c>
      <c r="AB74" s="236">
        <f t="shared" si="1"/>
        <v>16.17952</v>
      </c>
      <c r="AC74" s="247"/>
      <c r="AD74" s="36"/>
      <c r="AE74" s="1177" t="s">
        <v>52</v>
      </c>
      <c r="AF74" s="38"/>
      <c r="AG74" s="3558"/>
    </row>
    <row r="75" spans="1:33" ht="18" customHeight="1" x14ac:dyDescent="0.25">
      <c r="A75" s="3462"/>
      <c r="B75" s="3507"/>
      <c r="C75" s="3535"/>
      <c r="D75" s="2636"/>
      <c r="E75" s="3538"/>
      <c r="F75" s="2578"/>
      <c r="G75" s="2578"/>
      <c r="H75" s="2578"/>
      <c r="I75" s="3528"/>
      <c r="J75" s="3528"/>
      <c r="K75" s="3543"/>
      <c r="L75" s="3543"/>
      <c r="M75" s="2578"/>
      <c r="N75" s="3059"/>
      <c r="O75" s="3126"/>
      <c r="P75" s="3115"/>
      <c r="Q75" s="3115"/>
      <c r="R75" s="3115"/>
      <c r="S75" s="3117"/>
      <c r="T75" s="2578"/>
      <c r="U75" s="1197" t="s">
        <v>1183</v>
      </c>
      <c r="V75" s="327"/>
      <c r="W75" s="100" t="s">
        <v>1184</v>
      </c>
      <c r="X75" s="39"/>
      <c r="Y75" s="94"/>
      <c r="Z75" s="1098"/>
      <c r="AA75" s="236"/>
      <c r="AB75" s="236"/>
      <c r="AC75" s="247">
        <f>AB76</f>
        <v>5007.9960000000001</v>
      </c>
      <c r="AD75" s="36"/>
      <c r="AE75" s="1177"/>
      <c r="AF75" s="38"/>
      <c r="AG75" s="3558"/>
    </row>
    <row r="76" spans="1:33" ht="33.950000000000003" customHeight="1" x14ac:dyDescent="0.25">
      <c r="A76" s="3462"/>
      <c r="B76" s="3507"/>
      <c r="C76" s="3535"/>
      <c r="D76" s="2636"/>
      <c r="E76" s="3538"/>
      <c r="F76" s="2578"/>
      <c r="G76" s="2578"/>
      <c r="H76" s="2578"/>
      <c r="I76" s="3528"/>
      <c r="J76" s="3528"/>
      <c r="K76" s="3543"/>
      <c r="L76" s="3543"/>
      <c r="M76" s="2578"/>
      <c r="N76" s="3059"/>
      <c r="O76" s="3126"/>
      <c r="P76" s="3115"/>
      <c r="Q76" s="3115"/>
      <c r="R76" s="3115"/>
      <c r="S76" s="3117"/>
      <c r="T76" s="2578"/>
      <c r="U76" s="1197"/>
      <c r="V76" s="479">
        <v>700100070001</v>
      </c>
      <c r="W76" s="2406" t="s">
        <v>2092</v>
      </c>
      <c r="X76" s="39">
        <v>5</v>
      </c>
      <c r="Y76" s="94" t="s">
        <v>79</v>
      </c>
      <c r="Z76" s="1098">
        <v>894.28499999999997</v>
      </c>
      <c r="AA76" s="236">
        <f>Z76*X76</f>
        <v>4471.4250000000002</v>
      </c>
      <c r="AB76" s="236">
        <f>((AA76*12%)+AA76)</f>
        <v>5007.9960000000001</v>
      </c>
      <c r="AC76" s="247"/>
      <c r="AD76" s="36"/>
      <c r="AE76" s="1177" t="s">
        <v>52</v>
      </c>
      <c r="AF76" s="38"/>
      <c r="AG76" s="3558"/>
    </row>
    <row r="77" spans="1:33" ht="18" customHeight="1" x14ac:dyDescent="0.25">
      <c r="A77" s="3462"/>
      <c r="B77" s="3507"/>
      <c r="C77" s="3535"/>
      <c r="D77" s="2636"/>
      <c r="E77" s="3538"/>
      <c r="F77" s="2578"/>
      <c r="G77" s="2578"/>
      <c r="H77" s="2578"/>
      <c r="I77" s="3528"/>
      <c r="J77" s="3528"/>
      <c r="K77" s="3543"/>
      <c r="L77" s="3543"/>
      <c r="M77" s="2578"/>
      <c r="N77" s="3059"/>
      <c r="O77" s="3126"/>
      <c r="P77" s="3115"/>
      <c r="Q77" s="3115"/>
      <c r="R77" s="3115"/>
      <c r="S77" s="3117"/>
      <c r="T77" s="2578"/>
      <c r="U77" s="1197" t="s">
        <v>1185</v>
      </c>
      <c r="V77" s="327"/>
      <c r="W77" s="326" t="s">
        <v>1186</v>
      </c>
      <c r="X77" s="39"/>
      <c r="Y77" s="94"/>
      <c r="Z77" s="1098"/>
      <c r="AA77" s="236"/>
      <c r="AB77" s="236"/>
      <c r="AC77" s="247">
        <f>AB78</f>
        <v>3700.0040000000004</v>
      </c>
      <c r="AD77" s="36"/>
      <c r="AE77" s="1177"/>
      <c r="AF77" s="38"/>
      <c r="AG77" s="3558"/>
    </row>
    <row r="78" spans="1:33" ht="18" customHeight="1" x14ac:dyDescent="0.25">
      <c r="A78" s="3462"/>
      <c r="B78" s="3507"/>
      <c r="C78" s="3535"/>
      <c r="D78" s="2636"/>
      <c r="E78" s="3538"/>
      <c r="F78" s="2578"/>
      <c r="G78" s="2578"/>
      <c r="H78" s="2578"/>
      <c r="I78" s="3528"/>
      <c r="J78" s="3528"/>
      <c r="K78" s="3543"/>
      <c r="L78" s="3543"/>
      <c r="M78" s="2578"/>
      <c r="N78" s="3059"/>
      <c r="O78" s="3126"/>
      <c r="P78" s="3115"/>
      <c r="Q78" s="3115"/>
      <c r="R78" s="3115"/>
      <c r="S78" s="3117"/>
      <c r="T78" s="2578"/>
      <c r="U78" s="1197"/>
      <c r="V78" s="479">
        <v>170403230001</v>
      </c>
      <c r="W78" s="1096" t="s">
        <v>1187</v>
      </c>
      <c r="X78" s="39">
        <v>5</v>
      </c>
      <c r="Y78" s="94" t="s">
        <v>79</v>
      </c>
      <c r="Z78" s="1098">
        <v>660.71500000000003</v>
      </c>
      <c r="AA78" s="236">
        <f>Z78*X78</f>
        <v>3303.5750000000003</v>
      </c>
      <c r="AB78" s="236">
        <f>((AA78*12%)+AA78)</f>
        <v>3700.0040000000004</v>
      </c>
      <c r="AC78" s="247"/>
      <c r="AD78" s="36"/>
      <c r="AE78" s="1177" t="s">
        <v>52</v>
      </c>
      <c r="AF78" s="38"/>
      <c r="AG78" s="3558"/>
    </row>
    <row r="79" spans="1:33" ht="18" customHeight="1" x14ac:dyDescent="0.25">
      <c r="A79" s="3462"/>
      <c r="B79" s="3507"/>
      <c r="C79" s="3535"/>
      <c r="D79" s="2636"/>
      <c r="E79" s="3538"/>
      <c r="F79" s="2578"/>
      <c r="G79" s="2578"/>
      <c r="H79" s="2578"/>
      <c r="I79" s="3528"/>
      <c r="J79" s="3528"/>
      <c r="K79" s="3543"/>
      <c r="L79" s="3543"/>
      <c r="M79" s="2578"/>
      <c r="N79" s="3059"/>
      <c r="O79" s="3126"/>
      <c r="P79" s="3115"/>
      <c r="Q79" s="3115"/>
      <c r="R79" s="3115"/>
      <c r="S79" s="3117"/>
      <c r="T79" s="2578"/>
      <c r="U79" s="1197" t="s">
        <v>1188</v>
      </c>
      <c r="V79" s="320"/>
      <c r="W79" s="326" t="s">
        <v>1189</v>
      </c>
      <c r="X79" s="39"/>
      <c r="Y79" s="94"/>
      <c r="Z79" s="1098"/>
      <c r="AA79" s="236"/>
      <c r="AB79" s="236"/>
      <c r="AC79" s="247">
        <f>SUM(AB80:AB82)</f>
        <v>3360</v>
      </c>
      <c r="AD79" s="36"/>
      <c r="AE79" s="1177"/>
      <c r="AF79" s="38"/>
      <c r="AG79" s="3558"/>
    </row>
    <row r="80" spans="1:33" ht="18" customHeight="1" x14ac:dyDescent="0.25">
      <c r="A80" s="3462"/>
      <c r="B80" s="3507"/>
      <c r="C80" s="3535"/>
      <c r="D80" s="2636"/>
      <c r="E80" s="3538"/>
      <c r="F80" s="2578"/>
      <c r="G80" s="2578"/>
      <c r="H80" s="2578"/>
      <c r="I80" s="3528"/>
      <c r="J80" s="3528"/>
      <c r="K80" s="3543"/>
      <c r="L80" s="3543"/>
      <c r="M80" s="2578"/>
      <c r="N80" s="3059"/>
      <c r="O80" s="3126"/>
      <c r="P80" s="3115"/>
      <c r="Q80" s="3115"/>
      <c r="R80" s="3115"/>
      <c r="S80" s="3117"/>
      <c r="T80" s="2578"/>
      <c r="U80" s="1179"/>
      <c r="V80" s="320" t="s">
        <v>47</v>
      </c>
      <c r="W80" s="1096" t="s">
        <v>1260</v>
      </c>
      <c r="X80" s="39">
        <v>100</v>
      </c>
      <c r="Y80" s="94" t="s">
        <v>79</v>
      </c>
      <c r="Z80" s="1098">
        <v>15</v>
      </c>
      <c r="AA80" s="236">
        <f>Z80*X80</f>
        <v>1500</v>
      </c>
      <c r="AB80" s="236">
        <f>((AA80*12%)+AA80)</f>
        <v>1680</v>
      </c>
      <c r="AC80" s="247"/>
      <c r="AD80" s="36"/>
      <c r="AE80" s="1177" t="s">
        <v>52</v>
      </c>
      <c r="AF80" s="38"/>
      <c r="AG80" s="3558"/>
    </row>
    <row r="81" spans="1:33" ht="18" customHeight="1" x14ac:dyDescent="0.25">
      <c r="A81" s="3462"/>
      <c r="B81" s="3507"/>
      <c r="C81" s="3535"/>
      <c r="D81" s="2636"/>
      <c r="E81" s="3538"/>
      <c r="F81" s="2578"/>
      <c r="G81" s="2578"/>
      <c r="H81" s="2578"/>
      <c r="I81" s="3528"/>
      <c r="J81" s="3528"/>
      <c r="K81" s="3543"/>
      <c r="L81" s="3543"/>
      <c r="M81" s="2578"/>
      <c r="N81" s="3059"/>
      <c r="O81" s="3126"/>
      <c r="P81" s="3115"/>
      <c r="Q81" s="3115"/>
      <c r="R81" s="3115"/>
      <c r="S81" s="3117"/>
      <c r="T81" s="2578"/>
      <c r="U81" s="1179"/>
      <c r="V81" s="320" t="s">
        <v>47</v>
      </c>
      <c r="W81" s="1096" t="s">
        <v>1259</v>
      </c>
      <c r="X81" s="39">
        <v>155</v>
      </c>
      <c r="Y81" s="94" t="s">
        <v>1182</v>
      </c>
      <c r="Z81" s="1098">
        <v>4</v>
      </c>
      <c r="AA81" s="236">
        <f t="shared" ref="AA81:AA82" si="2">Z81*X81</f>
        <v>620</v>
      </c>
      <c r="AB81" s="236">
        <f t="shared" ref="AB81:AB82" si="3">((AA81*12%)+AA81)</f>
        <v>694.4</v>
      </c>
      <c r="AC81" s="247"/>
      <c r="AD81" s="36"/>
      <c r="AE81" s="1177" t="s">
        <v>52</v>
      </c>
      <c r="AF81" s="38"/>
      <c r="AG81" s="3558"/>
    </row>
    <row r="82" spans="1:33" ht="18" customHeight="1" x14ac:dyDescent="0.25">
      <c r="A82" s="3462"/>
      <c r="B82" s="3507"/>
      <c r="C82" s="3535"/>
      <c r="D82" s="2636"/>
      <c r="E82" s="3538"/>
      <c r="F82" s="2578"/>
      <c r="G82" s="2578"/>
      <c r="H82" s="2578"/>
      <c r="I82" s="3528"/>
      <c r="J82" s="3528"/>
      <c r="K82" s="3543"/>
      <c r="L82" s="3543"/>
      <c r="M82" s="2578"/>
      <c r="N82" s="3059"/>
      <c r="O82" s="3126"/>
      <c r="P82" s="3115"/>
      <c r="Q82" s="3115"/>
      <c r="R82" s="3115"/>
      <c r="S82" s="3117"/>
      <c r="T82" s="2578"/>
      <c r="U82" s="1180"/>
      <c r="V82" s="320" t="s">
        <v>47</v>
      </c>
      <c r="W82" s="1050" t="s">
        <v>1201</v>
      </c>
      <c r="X82" s="1185">
        <v>110</v>
      </c>
      <c r="Y82" s="1183" t="s">
        <v>1182</v>
      </c>
      <c r="Z82" s="367">
        <v>8</v>
      </c>
      <c r="AA82" s="236">
        <f t="shared" si="2"/>
        <v>880</v>
      </c>
      <c r="AB82" s="236">
        <f t="shared" si="3"/>
        <v>985.6</v>
      </c>
      <c r="AC82" s="367"/>
      <c r="AD82" s="1184"/>
      <c r="AE82" s="1178" t="s">
        <v>52</v>
      </c>
      <c r="AF82" s="47"/>
      <c r="AG82" s="3558"/>
    </row>
    <row r="83" spans="1:33" ht="18" customHeight="1" x14ac:dyDescent="0.25">
      <c r="A83" s="3462"/>
      <c r="B83" s="3507"/>
      <c r="C83" s="3535"/>
      <c r="D83" s="2636"/>
      <c r="E83" s="3538"/>
      <c r="F83" s="2578"/>
      <c r="G83" s="2578"/>
      <c r="H83" s="2578"/>
      <c r="I83" s="3528"/>
      <c r="J83" s="3528"/>
      <c r="K83" s="3543"/>
      <c r="L83" s="3543"/>
      <c r="M83" s="2578"/>
      <c r="N83" s="3059"/>
      <c r="O83" s="3126"/>
      <c r="P83" s="3115"/>
      <c r="Q83" s="3115"/>
      <c r="R83" s="3115"/>
      <c r="S83" s="3117"/>
      <c r="T83" s="2578"/>
      <c r="U83" s="1197" t="s">
        <v>1190</v>
      </c>
      <c r="V83" s="36"/>
      <c r="W83" s="1196" t="s">
        <v>1191</v>
      </c>
      <c r="X83" s="39"/>
      <c r="Y83" s="36"/>
      <c r="Z83" s="1192"/>
      <c r="AA83" s="1192"/>
      <c r="AB83" s="1192"/>
      <c r="AC83" s="1193">
        <f>SUM(AB84:AB84)</f>
        <v>3264.3399711999996</v>
      </c>
      <c r="AD83" s="36"/>
      <c r="AE83" s="1177"/>
      <c r="AF83" s="36"/>
      <c r="AG83" s="3558"/>
    </row>
    <row r="84" spans="1:33" ht="18" customHeight="1" x14ac:dyDescent="0.25">
      <c r="A84" s="3462"/>
      <c r="B84" s="3507"/>
      <c r="C84" s="3535"/>
      <c r="D84" s="2636"/>
      <c r="E84" s="3538"/>
      <c r="F84" s="2578"/>
      <c r="G84" s="2578"/>
      <c r="H84" s="2578"/>
      <c r="I84" s="3528"/>
      <c r="J84" s="3528"/>
      <c r="K84" s="3543"/>
      <c r="L84" s="3543"/>
      <c r="M84" s="2578"/>
      <c r="N84" s="3059"/>
      <c r="O84" s="3126"/>
      <c r="P84" s="3115"/>
      <c r="Q84" s="3115"/>
      <c r="R84" s="3115"/>
      <c r="S84" s="3117"/>
      <c r="T84" s="2578"/>
      <c r="U84" s="1197"/>
      <c r="V84" s="36" t="s">
        <v>47</v>
      </c>
      <c r="W84" s="95" t="s">
        <v>1192</v>
      </c>
      <c r="X84" s="39">
        <v>110</v>
      </c>
      <c r="Y84" s="36" t="s">
        <v>79</v>
      </c>
      <c r="Z84" s="1192">
        <v>26.496265999999999</v>
      </c>
      <c r="AA84" s="1192">
        <f>Z84*X84</f>
        <v>2914.5892599999997</v>
      </c>
      <c r="AB84" s="236">
        <f>((AA84*12%)+AA84)</f>
        <v>3264.3399711999996</v>
      </c>
      <c r="AC84" s="1192"/>
      <c r="AD84" s="36"/>
      <c r="AE84" s="1177" t="s">
        <v>52</v>
      </c>
      <c r="AF84" s="36"/>
      <c r="AG84" s="3558"/>
    </row>
    <row r="85" spans="1:33" ht="18" customHeight="1" x14ac:dyDescent="0.25">
      <c r="A85" s="3462"/>
      <c r="B85" s="3507"/>
      <c r="C85" s="3535"/>
      <c r="D85" s="2636"/>
      <c r="E85" s="3538"/>
      <c r="F85" s="2578"/>
      <c r="G85" s="2578"/>
      <c r="H85" s="2578"/>
      <c r="I85" s="3528"/>
      <c r="J85" s="3528"/>
      <c r="K85" s="3543"/>
      <c r="L85" s="3543"/>
      <c r="M85" s="2578"/>
      <c r="N85" s="3059"/>
      <c r="O85" s="3126"/>
      <c r="P85" s="3115"/>
      <c r="Q85" s="3115"/>
      <c r="R85" s="3115"/>
      <c r="S85" s="3117"/>
      <c r="T85" s="2578"/>
      <c r="U85" s="1197" t="s">
        <v>1193</v>
      </c>
      <c r="V85" s="36"/>
      <c r="W85" s="1196" t="s">
        <v>1194</v>
      </c>
      <c r="X85" s="39"/>
      <c r="Y85" s="36"/>
      <c r="Z85" s="1192"/>
      <c r="AA85" s="1192"/>
      <c r="AB85" s="1192"/>
      <c r="AC85" s="1193">
        <f>AB86+AB87</f>
        <v>15555.657599999999</v>
      </c>
      <c r="AD85" s="36"/>
      <c r="AE85" s="1177"/>
      <c r="AF85" s="36"/>
      <c r="AG85" s="3558"/>
    </row>
    <row r="86" spans="1:33" ht="18" customHeight="1" x14ac:dyDescent="0.25">
      <c r="A86" s="3462"/>
      <c r="B86" s="3507"/>
      <c r="C86" s="3535"/>
      <c r="D86" s="2636"/>
      <c r="E86" s="3538"/>
      <c r="F86" s="2578"/>
      <c r="G86" s="2578"/>
      <c r="H86" s="2578"/>
      <c r="I86" s="3528"/>
      <c r="J86" s="3528"/>
      <c r="K86" s="3543"/>
      <c r="L86" s="3543"/>
      <c r="M86" s="2578"/>
      <c r="N86" s="3059"/>
      <c r="O86" s="3126"/>
      <c r="P86" s="3115"/>
      <c r="Q86" s="3115"/>
      <c r="R86" s="3115"/>
      <c r="S86" s="3117"/>
      <c r="T86" s="2578"/>
      <c r="U86" s="93"/>
      <c r="V86" s="36" t="s">
        <v>47</v>
      </c>
      <c r="W86" s="95" t="s">
        <v>1202</v>
      </c>
      <c r="X86" s="39">
        <v>108</v>
      </c>
      <c r="Y86" s="36" t="s">
        <v>1182</v>
      </c>
      <c r="Z86" s="1192">
        <v>128.6</v>
      </c>
      <c r="AA86" s="1192">
        <f>Z86*X86</f>
        <v>13888.8</v>
      </c>
      <c r="AB86" s="244">
        <f>((AA86*12%)+AA86)</f>
        <v>15555.455999999998</v>
      </c>
      <c r="AC86" s="1192"/>
      <c r="AD86" s="36"/>
      <c r="AE86" s="36" t="s">
        <v>52</v>
      </c>
      <c r="AF86" s="36"/>
      <c r="AG86" s="3558"/>
    </row>
    <row r="87" spans="1:33" ht="18" customHeight="1" x14ac:dyDescent="0.25">
      <c r="A87" s="3462"/>
      <c r="B87" s="3509"/>
      <c r="C87" s="3536"/>
      <c r="D87" s="2637"/>
      <c r="E87" s="3539"/>
      <c r="F87" s="2614"/>
      <c r="G87" s="2614"/>
      <c r="H87" s="2614"/>
      <c r="I87" s="3529"/>
      <c r="J87" s="3529"/>
      <c r="K87" s="3544"/>
      <c r="L87" s="3544"/>
      <c r="M87" s="2614"/>
      <c r="N87" s="3060"/>
      <c r="O87" s="3127"/>
      <c r="P87" s="3116"/>
      <c r="Q87" s="3116"/>
      <c r="R87" s="3116"/>
      <c r="S87" s="3118"/>
      <c r="T87" s="2614"/>
      <c r="U87" s="96"/>
      <c r="V87" s="43"/>
      <c r="W87" s="97" t="s">
        <v>593</v>
      </c>
      <c r="X87" s="42">
        <v>1</v>
      </c>
      <c r="Y87" s="43"/>
      <c r="Z87" s="1194">
        <v>0.18</v>
      </c>
      <c r="AA87" s="1192">
        <f>Z87*X87</f>
        <v>0.18</v>
      </c>
      <c r="AB87" s="244">
        <f>((AA87*12%)+AA87)</f>
        <v>0.2016</v>
      </c>
      <c r="AC87" s="1194"/>
      <c r="AD87" s="43"/>
      <c r="AE87" s="43" t="s">
        <v>52</v>
      </c>
      <c r="AF87" s="43"/>
      <c r="AG87" s="3559"/>
    </row>
    <row r="88" spans="1:33" ht="58.5" customHeight="1" x14ac:dyDescent="0.25">
      <c r="A88" s="3462"/>
      <c r="B88" s="3506" t="s">
        <v>44</v>
      </c>
      <c r="C88" s="3560" t="s">
        <v>45</v>
      </c>
      <c r="D88" s="3562" t="s">
        <v>594</v>
      </c>
      <c r="E88" s="3564" t="s">
        <v>47</v>
      </c>
      <c r="F88" s="3566" t="s">
        <v>595</v>
      </c>
      <c r="G88" s="3568" t="s">
        <v>96</v>
      </c>
      <c r="H88" s="3566" t="s">
        <v>596</v>
      </c>
      <c r="I88" s="3570">
        <v>1</v>
      </c>
      <c r="J88" s="3570">
        <v>1</v>
      </c>
      <c r="K88" s="3572">
        <v>7</v>
      </c>
      <c r="L88" s="3572">
        <v>7</v>
      </c>
      <c r="M88" s="3574" t="s">
        <v>597</v>
      </c>
      <c r="N88" s="2692" t="s">
        <v>1257</v>
      </c>
      <c r="O88" s="3094">
        <f>AC88</f>
        <v>18.48</v>
      </c>
      <c r="P88" s="3096">
        <v>0</v>
      </c>
      <c r="Q88" s="3096">
        <v>0</v>
      </c>
      <c r="R88" s="3096">
        <v>0</v>
      </c>
      <c r="S88" s="3098">
        <f>SUM(O88:Q89)</f>
        <v>18.48</v>
      </c>
      <c r="T88" s="2426" t="s">
        <v>598</v>
      </c>
      <c r="U88" s="295" t="s">
        <v>64</v>
      </c>
      <c r="V88" s="322"/>
      <c r="W88" s="330" t="s">
        <v>541</v>
      </c>
      <c r="X88" s="50"/>
      <c r="Y88" s="51"/>
      <c r="Z88" s="282"/>
      <c r="AA88" s="250"/>
      <c r="AB88" s="250"/>
      <c r="AC88" s="377">
        <f>SUM(AB89:AB89)</f>
        <v>18.48</v>
      </c>
      <c r="AD88" s="51"/>
      <c r="AE88" s="55"/>
      <c r="AF88" s="55"/>
      <c r="AG88" s="2456"/>
    </row>
    <row r="89" spans="1:33" ht="58.5" customHeight="1" x14ac:dyDescent="0.25">
      <c r="A89" s="3462"/>
      <c r="B89" s="3509"/>
      <c r="C89" s="3561"/>
      <c r="D89" s="3563"/>
      <c r="E89" s="3565"/>
      <c r="F89" s="3567"/>
      <c r="G89" s="3569"/>
      <c r="H89" s="3567"/>
      <c r="I89" s="3571"/>
      <c r="J89" s="3571"/>
      <c r="K89" s="3573"/>
      <c r="L89" s="3573"/>
      <c r="M89" s="2698"/>
      <c r="N89" s="2464"/>
      <c r="O89" s="3095"/>
      <c r="P89" s="3097"/>
      <c r="Q89" s="3097"/>
      <c r="R89" s="3097"/>
      <c r="S89" s="3100"/>
      <c r="T89" s="2427"/>
      <c r="U89" s="160"/>
      <c r="V89" s="161" t="s">
        <v>47</v>
      </c>
      <c r="W89" s="1097" t="s">
        <v>1258</v>
      </c>
      <c r="X89" s="107">
        <v>10</v>
      </c>
      <c r="Y89" s="111" t="s">
        <v>552</v>
      </c>
      <c r="Z89" s="1100">
        <v>1.65</v>
      </c>
      <c r="AA89" s="241">
        <f t="shared" ref="AA89:AA91" si="4">+X89*Z89</f>
        <v>16.5</v>
      </c>
      <c r="AB89" s="241">
        <f t="shared" ref="AB89:AB91" si="5">+AA89*0.12+AA89</f>
        <v>18.48</v>
      </c>
      <c r="AC89" s="242"/>
      <c r="AD89" s="111"/>
      <c r="AE89" s="112" t="s">
        <v>52</v>
      </c>
      <c r="AF89" s="112"/>
      <c r="AG89" s="2457"/>
    </row>
    <row r="90" spans="1:33" ht="40.5" customHeight="1" x14ac:dyDescent="0.25">
      <c r="A90" s="3462"/>
      <c r="B90" s="3506" t="s">
        <v>44</v>
      </c>
      <c r="C90" s="3560" t="s">
        <v>45</v>
      </c>
      <c r="D90" s="3576" t="s">
        <v>87</v>
      </c>
      <c r="E90" s="3564" t="s">
        <v>47</v>
      </c>
      <c r="F90" s="3566" t="s">
        <v>599</v>
      </c>
      <c r="G90" s="3568" t="s">
        <v>600</v>
      </c>
      <c r="H90" s="3566" t="s">
        <v>601</v>
      </c>
      <c r="I90" s="2675">
        <v>200</v>
      </c>
      <c r="J90" s="2675">
        <v>200</v>
      </c>
      <c r="K90" s="3572">
        <v>24</v>
      </c>
      <c r="L90" s="3572">
        <v>24</v>
      </c>
      <c r="M90" s="2426" t="s">
        <v>602</v>
      </c>
      <c r="N90" s="2463" t="s">
        <v>193</v>
      </c>
      <c r="O90" s="3094">
        <f>AC90</f>
        <v>2.9456000000000002</v>
      </c>
      <c r="P90" s="3096">
        <v>0</v>
      </c>
      <c r="Q90" s="3096">
        <v>0</v>
      </c>
      <c r="R90" s="3096">
        <v>0</v>
      </c>
      <c r="S90" s="3098">
        <f>SUM(O90:Q92)</f>
        <v>2.9456000000000002</v>
      </c>
      <c r="T90" s="2426" t="s">
        <v>540</v>
      </c>
      <c r="U90" s="295" t="s">
        <v>64</v>
      </c>
      <c r="V90" s="281"/>
      <c r="W90" s="330" t="s">
        <v>541</v>
      </c>
      <c r="X90" s="332"/>
      <c r="Y90" s="333"/>
      <c r="Z90" s="1195"/>
      <c r="AA90" s="250"/>
      <c r="AB90" s="250"/>
      <c r="AC90" s="377">
        <f>SUM(AB91:AB92)</f>
        <v>2.9456000000000002</v>
      </c>
      <c r="AD90" s="51"/>
      <c r="AE90" s="55"/>
      <c r="AF90" s="55"/>
      <c r="AG90" s="2456"/>
    </row>
    <row r="91" spans="1:33" ht="40.5" customHeight="1" x14ac:dyDescent="0.25">
      <c r="A91" s="3462"/>
      <c r="B91" s="3507"/>
      <c r="C91" s="3575"/>
      <c r="D91" s="3577"/>
      <c r="E91" s="3578"/>
      <c r="F91" s="3579"/>
      <c r="G91" s="3580"/>
      <c r="H91" s="3579"/>
      <c r="I91" s="2478"/>
      <c r="J91" s="2478"/>
      <c r="K91" s="2707"/>
      <c r="L91" s="2707"/>
      <c r="M91" s="2442"/>
      <c r="N91" s="2451"/>
      <c r="O91" s="3091"/>
      <c r="P91" s="3093"/>
      <c r="Q91" s="3093"/>
      <c r="R91" s="3093"/>
      <c r="S91" s="3099"/>
      <c r="T91" s="2442"/>
      <c r="U91" s="56"/>
      <c r="V91" s="94" t="s">
        <v>47</v>
      </c>
      <c r="W91" s="1096" t="s">
        <v>603</v>
      </c>
      <c r="X91" s="39">
        <v>3</v>
      </c>
      <c r="Y91" s="94" t="s">
        <v>542</v>
      </c>
      <c r="Z91" s="1098">
        <v>0.13</v>
      </c>
      <c r="AA91" s="236">
        <f t="shared" si="4"/>
        <v>0.39</v>
      </c>
      <c r="AB91" s="236">
        <f t="shared" si="5"/>
        <v>0.43680000000000002</v>
      </c>
      <c r="AC91" s="237"/>
      <c r="AD91" s="35"/>
      <c r="AE91" s="38" t="s">
        <v>52</v>
      </c>
      <c r="AF91" s="38"/>
      <c r="AG91" s="2520"/>
    </row>
    <row r="92" spans="1:33" ht="40.5" customHeight="1" thickBot="1" x14ac:dyDescent="0.3">
      <c r="A92" s="3546"/>
      <c r="B92" s="3507"/>
      <c r="C92" s="3575"/>
      <c r="D92" s="3577"/>
      <c r="E92" s="3578"/>
      <c r="F92" s="3579"/>
      <c r="G92" s="3580"/>
      <c r="H92" s="3579"/>
      <c r="I92" s="2478"/>
      <c r="J92" s="2478"/>
      <c r="K92" s="2707"/>
      <c r="L92" s="2707"/>
      <c r="M92" s="2442"/>
      <c r="N92" s="2451"/>
      <c r="O92" s="3091"/>
      <c r="P92" s="3093"/>
      <c r="Q92" s="3093"/>
      <c r="R92" s="3093"/>
      <c r="S92" s="3099"/>
      <c r="T92" s="2442"/>
      <c r="U92" s="56"/>
      <c r="V92" s="101" t="s">
        <v>47</v>
      </c>
      <c r="W92" s="1096" t="s">
        <v>592</v>
      </c>
      <c r="X92" s="39">
        <v>2</v>
      </c>
      <c r="Y92" s="94" t="s">
        <v>588</v>
      </c>
      <c r="Z92" s="1098">
        <v>1.1200000000000001</v>
      </c>
      <c r="AA92" s="236">
        <f t="shared" si="0"/>
        <v>2.2400000000000002</v>
      </c>
      <c r="AB92" s="236">
        <f t="shared" si="1"/>
        <v>2.5088000000000004</v>
      </c>
      <c r="AC92" s="237"/>
      <c r="AD92" s="35"/>
      <c r="AE92" s="38" t="s">
        <v>52</v>
      </c>
      <c r="AF92" s="38"/>
      <c r="AG92" s="2520"/>
    </row>
    <row r="93" spans="1:33" s="187" customFormat="1" ht="30" customHeight="1" thickBot="1" x14ac:dyDescent="0.3">
      <c r="A93" s="2417" t="s">
        <v>604</v>
      </c>
      <c r="B93" s="2418"/>
      <c r="C93" s="2418"/>
      <c r="D93" s="2418"/>
      <c r="E93" s="2418"/>
      <c r="F93" s="2418"/>
      <c r="G93" s="2418"/>
      <c r="H93" s="2418"/>
      <c r="I93" s="2418"/>
      <c r="J93" s="2418"/>
      <c r="K93" s="2418"/>
      <c r="L93" s="2418"/>
      <c r="M93" s="2418"/>
      <c r="N93" s="220" t="s">
        <v>138</v>
      </c>
      <c r="O93" s="334">
        <f>SUM(O10:O92)</f>
        <v>2999.9911200000006</v>
      </c>
      <c r="P93" s="334">
        <f>SUM(P10:P92)</f>
        <v>0</v>
      </c>
      <c r="Q93" s="334">
        <f>SUM(Q10:Q92)</f>
        <v>0</v>
      </c>
      <c r="R93" s="334">
        <f>SUM(R10:R92)</f>
        <v>30887.997571199998</v>
      </c>
      <c r="S93" s="334">
        <f>R93+Q93+P93+O93</f>
        <v>33887.9886912</v>
      </c>
      <c r="T93" s="185"/>
      <c r="U93" s="3531" t="s">
        <v>605</v>
      </c>
      <c r="V93" s="3531"/>
      <c r="W93" s="3531"/>
      <c r="X93" s="3531"/>
      <c r="Y93" s="3531"/>
      <c r="Z93" s="3531"/>
      <c r="AA93" s="3531"/>
      <c r="AB93" s="1051" t="s">
        <v>138</v>
      </c>
      <c r="AC93" s="334">
        <f>SUM(AC10:AC92)</f>
        <v>33887.988691200007</v>
      </c>
      <c r="AD93" s="3532"/>
      <c r="AE93" s="3532"/>
      <c r="AF93" s="3532"/>
      <c r="AG93" s="3533"/>
    </row>
    <row r="94" spans="1:33" ht="17.25" thickTop="1" x14ac:dyDescent="0.3">
      <c r="B94" s="194"/>
      <c r="D94" s="335"/>
    </row>
    <row r="95" spans="1:33" x14ac:dyDescent="0.3">
      <c r="B95" s="194" t="s">
        <v>1269</v>
      </c>
      <c r="C95" s="187"/>
      <c r="D95" s="336"/>
    </row>
    <row r="96" spans="1:33" s="1004" customFormat="1" x14ac:dyDescent="0.3">
      <c r="A96" s="2"/>
      <c r="B96" s="194"/>
      <c r="C96" s="196"/>
      <c r="D96" s="188"/>
      <c r="E96" s="188"/>
      <c r="F96" s="188"/>
      <c r="G96" s="188"/>
      <c r="H96" s="188"/>
      <c r="I96" s="188"/>
      <c r="J96" s="188"/>
      <c r="K96" s="188"/>
      <c r="L96" s="188"/>
      <c r="M96" s="188"/>
      <c r="N96" s="188"/>
      <c r="O96" s="188"/>
      <c r="P96" s="188"/>
      <c r="Q96" s="188"/>
      <c r="R96" s="188"/>
      <c r="S96" s="188"/>
      <c r="T96" s="188"/>
      <c r="U96" s="1002"/>
      <c r="V96" s="1006"/>
      <c r="W96" s="1003"/>
      <c r="AC96" s="1005"/>
      <c r="AD96" s="1006"/>
      <c r="AE96" s="1006"/>
      <c r="AF96" s="1006"/>
      <c r="AG96" s="2"/>
    </row>
    <row r="97" spans="1:33" s="1004" customFormat="1" x14ac:dyDescent="0.3">
      <c r="A97" s="2"/>
      <c r="B97" s="337"/>
      <c r="C97" s="196"/>
      <c r="D97" s="188"/>
      <c r="E97" s="188"/>
      <c r="F97" s="188"/>
      <c r="G97" s="188"/>
      <c r="H97" s="188"/>
      <c r="I97" s="188"/>
      <c r="J97" s="188"/>
      <c r="K97" s="188"/>
      <c r="L97" s="188"/>
      <c r="M97" s="188"/>
      <c r="N97" s="188"/>
      <c r="O97" s="188"/>
      <c r="P97" s="188"/>
      <c r="Q97" s="188"/>
      <c r="R97" s="188"/>
      <c r="S97" s="188"/>
      <c r="T97" s="188"/>
      <c r="U97" s="1002"/>
      <c r="V97" s="1006"/>
      <c r="W97" s="1003"/>
      <c r="AC97" s="1005"/>
      <c r="AD97" s="1006"/>
      <c r="AE97" s="1006"/>
      <c r="AF97" s="1006"/>
      <c r="AG97" s="2"/>
    </row>
    <row r="98" spans="1:33" s="1004" customFormat="1" ht="35.25" customHeight="1" x14ac:dyDescent="0.3">
      <c r="A98" s="2"/>
      <c r="B98" s="188"/>
      <c r="C98" s="188"/>
      <c r="D98" s="188"/>
      <c r="E98" s="188"/>
      <c r="F98" s="188"/>
      <c r="G98" s="188"/>
      <c r="H98" s="188"/>
      <c r="I98" s="188"/>
      <c r="J98" s="188"/>
      <c r="K98" s="188"/>
      <c r="L98" s="188"/>
      <c r="M98" s="188"/>
      <c r="N98" s="188"/>
      <c r="O98" s="188"/>
      <c r="P98" s="188"/>
      <c r="Q98" s="188"/>
      <c r="R98" s="188"/>
      <c r="S98" s="188"/>
      <c r="T98" s="188"/>
      <c r="U98" s="1002"/>
      <c r="V98" s="3540" t="s">
        <v>606</v>
      </c>
      <c r="W98" s="3540"/>
      <c r="X98" s="3540"/>
      <c r="AC98" s="1005"/>
      <c r="AD98" s="1006"/>
      <c r="AE98" s="1006"/>
      <c r="AF98" s="1006"/>
      <c r="AG98" s="2"/>
    </row>
    <row r="99" spans="1:33" s="1004" customFormat="1" ht="17.25" thickBot="1" x14ac:dyDescent="0.35">
      <c r="A99" s="2"/>
      <c r="B99" s="188"/>
      <c r="C99" s="188"/>
      <c r="D99" s="188"/>
      <c r="E99" s="188"/>
      <c r="F99" s="188"/>
      <c r="G99" s="188"/>
      <c r="H99" s="188"/>
      <c r="I99" s="188"/>
      <c r="J99" s="188"/>
      <c r="K99" s="188"/>
      <c r="L99" s="188"/>
      <c r="M99" s="188"/>
      <c r="N99" s="188"/>
      <c r="O99" s="188"/>
      <c r="P99" s="188"/>
      <c r="Q99" s="188"/>
      <c r="R99" s="188"/>
      <c r="S99" s="188"/>
      <c r="T99" s="188"/>
      <c r="U99" s="1002"/>
      <c r="V99" s="1007"/>
      <c r="W99" s="1008"/>
      <c r="X99" s="1007"/>
      <c r="Y99" s="1015"/>
      <c r="AC99" s="1005"/>
      <c r="AD99" s="1006"/>
      <c r="AE99" s="1006"/>
      <c r="AF99" s="1006"/>
      <c r="AG99" s="2"/>
    </row>
    <row r="100" spans="1:33" s="1004" customFormat="1" ht="18" customHeight="1" thickTop="1" x14ac:dyDescent="0.3">
      <c r="A100" s="2"/>
      <c r="B100" s="188"/>
      <c r="C100" s="188"/>
      <c r="D100" s="188"/>
      <c r="E100" s="188"/>
      <c r="F100" s="188"/>
      <c r="G100" s="188"/>
      <c r="H100" s="188"/>
      <c r="I100" s="188"/>
      <c r="J100" s="188"/>
      <c r="K100" s="188"/>
      <c r="L100" s="188"/>
      <c r="M100" s="188"/>
      <c r="N100" s="188"/>
      <c r="O100" s="188"/>
      <c r="P100" s="188"/>
      <c r="Q100" s="188"/>
      <c r="R100" s="188"/>
      <c r="S100" s="188"/>
      <c r="T100" s="188"/>
      <c r="U100" s="1002"/>
      <c r="V100" s="201" t="s">
        <v>246</v>
      </c>
      <c r="W100" s="202" t="s">
        <v>247</v>
      </c>
      <c r="X100" s="203" t="s">
        <v>248</v>
      </c>
      <c r="Y100" s="1016"/>
      <c r="AC100" s="1005"/>
      <c r="AD100" s="1006"/>
      <c r="AE100" s="1006"/>
      <c r="AF100" s="1006"/>
      <c r="AG100" s="2"/>
    </row>
    <row r="101" spans="1:33" s="1004" customFormat="1" ht="18" customHeight="1" x14ac:dyDescent="0.3">
      <c r="A101" s="2"/>
      <c r="B101" s="188"/>
      <c r="C101" s="188"/>
      <c r="D101" s="188"/>
      <c r="E101" s="188"/>
      <c r="F101" s="188"/>
      <c r="G101" s="188"/>
      <c r="H101" s="188"/>
      <c r="I101" s="188"/>
      <c r="J101" s="188"/>
      <c r="K101" s="188"/>
      <c r="L101" s="188"/>
      <c r="M101" s="188"/>
      <c r="N101" s="188"/>
      <c r="O101" s="188"/>
      <c r="P101" s="188"/>
      <c r="Q101" s="188"/>
      <c r="R101" s="188"/>
      <c r="S101" s="188"/>
      <c r="T101" s="188"/>
      <c r="U101" s="1002"/>
      <c r="V101" s="1060" t="s">
        <v>64</v>
      </c>
      <c r="W101" s="1061" t="s">
        <v>105</v>
      </c>
      <c r="X101" s="1062">
        <f>AC10+AC40+AC88+AC90</f>
        <v>461.78719999999998</v>
      </c>
      <c r="Y101" s="1015"/>
      <c r="Z101" s="1009"/>
      <c r="AA101" s="1010"/>
      <c r="AC101" s="1005"/>
      <c r="AD101" s="1006"/>
      <c r="AE101" s="1006"/>
      <c r="AF101" s="1006"/>
      <c r="AG101" s="2"/>
    </row>
    <row r="102" spans="1:33" s="1004" customFormat="1" ht="18" customHeight="1" x14ac:dyDescent="0.3">
      <c r="A102" s="2"/>
      <c r="B102" s="188"/>
      <c r="C102" s="188"/>
      <c r="D102" s="188"/>
      <c r="E102" s="188"/>
      <c r="F102" s="188"/>
      <c r="G102" s="188"/>
      <c r="H102" s="188"/>
      <c r="I102" s="188"/>
      <c r="J102" s="188"/>
      <c r="K102" s="188"/>
      <c r="L102" s="188"/>
      <c r="M102" s="188"/>
      <c r="N102" s="188"/>
      <c r="O102" s="188"/>
      <c r="P102" s="188"/>
      <c r="Q102" s="188"/>
      <c r="R102" s="188"/>
      <c r="S102" s="188"/>
      <c r="T102" s="188"/>
      <c r="U102" s="1002"/>
      <c r="V102" s="1063" t="s">
        <v>67</v>
      </c>
      <c r="W102" s="72" t="s">
        <v>68</v>
      </c>
      <c r="X102" s="1064">
        <f>AC14</f>
        <v>2074.0244000000002</v>
      </c>
      <c r="Y102" s="1015"/>
      <c r="Z102" s="1009"/>
      <c r="AA102" s="1010"/>
      <c r="AC102" s="1005"/>
      <c r="AD102" s="1006"/>
      <c r="AE102" s="1006"/>
      <c r="AF102" s="1006"/>
      <c r="AG102" s="2"/>
    </row>
    <row r="103" spans="1:33" s="1004" customFormat="1" ht="18" customHeight="1" x14ac:dyDescent="0.3">
      <c r="A103" s="2"/>
      <c r="B103" s="188"/>
      <c r="C103" s="188"/>
      <c r="D103" s="188"/>
      <c r="E103" s="188"/>
      <c r="F103" s="188"/>
      <c r="G103" s="188"/>
      <c r="H103" s="188"/>
      <c r="I103" s="188"/>
      <c r="J103" s="188"/>
      <c r="K103" s="188"/>
      <c r="L103" s="188"/>
      <c r="M103" s="188"/>
      <c r="N103" s="188"/>
      <c r="O103" s="188"/>
      <c r="P103" s="188"/>
      <c r="Q103" s="188"/>
      <c r="R103" s="188"/>
      <c r="S103" s="188"/>
      <c r="T103" s="188"/>
      <c r="U103" s="1002"/>
      <c r="V103" s="1063" t="str">
        <f>U72</f>
        <v>531404 0701 001</v>
      </c>
      <c r="W103" s="72" t="s">
        <v>82</v>
      </c>
      <c r="X103" s="1064">
        <f>AC72</f>
        <v>464.17952000000002</v>
      </c>
      <c r="Y103" s="1015"/>
      <c r="Z103" s="1009"/>
      <c r="AA103" s="1010"/>
      <c r="AC103" s="1005"/>
      <c r="AD103" s="1006"/>
      <c r="AE103" s="1006"/>
      <c r="AF103" s="1006"/>
      <c r="AG103" s="2"/>
    </row>
    <row r="104" spans="1:33" s="1004" customFormat="1" ht="18" customHeight="1" x14ac:dyDescent="0.3">
      <c r="A104" s="2"/>
      <c r="B104" s="188"/>
      <c r="C104" s="188"/>
      <c r="D104" s="188"/>
      <c r="E104" s="188"/>
      <c r="F104" s="188"/>
      <c r="G104" s="188"/>
      <c r="H104" s="188"/>
      <c r="I104" s="188"/>
      <c r="J104" s="188"/>
      <c r="K104" s="188"/>
      <c r="L104" s="188"/>
      <c r="M104" s="188"/>
      <c r="N104" s="188"/>
      <c r="O104" s="188"/>
      <c r="P104" s="188"/>
      <c r="Q104" s="188"/>
      <c r="R104" s="188"/>
      <c r="S104" s="188"/>
      <c r="T104" s="188"/>
      <c r="U104" s="1002"/>
      <c r="V104" s="1068" t="str">
        <f>U79</f>
        <v>730204-0701-202-5017-5017</v>
      </c>
      <c r="W104" s="1070" t="s">
        <v>1204</v>
      </c>
      <c r="X104" s="1064">
        <f>AC79</f>
        <v>3360</v>
      </c>
      <c r="Y104" s="1015"/>
      <c r="Z104" s="1009"/>
      <c r="AA104" s="1010"/>
      <c r="AC104" s="1005"/>
      <c r="AD104" s="1006"/>
      <c r="AE104" s="1006"/>
      <c r="AF104" s="1006"/>
      <c r="AG104" s="2"/>
    </row>
    <row r="105" spans="1:33" s="1004" customFormat="1" ht="18" customHeight="1" x14ac:dyDescent="0.3">
      <c r="A105" s="2"/>
      <c r="B105" s="188"/>
      <c r="C105" s="188"/>
      <c r="D105" s="996" t="s">
        <v>249</v>
      </c>
      <c r="E105" s="338"/>
      <c r="F105" s="188"/>
      <c r="G105" s="188"/>
      <c r="H105" s="188"/>
      <c r="I105" s="188"/>
      <c r="J105" s="188"/>
      <c r="K105" s="188"/>
      <c r="L105" s="188"/>
      <c r="M105" s="188"/>
      <c r="N105" s="996" t="s">
        <v>249</v>
      </c>
      <c r="O105" s="338"/>
      <c r="P105" s="188"/>
      <c r="Q105" s="188"/>
      <c r="R105" s="188"/>
      <c r="S105" s="188"/>
      <c r="T105" s="188"/>
      <c r="U105" s="1002"/>
      <c r="V105" s="1068" t="str">
        <f>U83</f>
        <v>731403-0701-202-5017-5017</v>
      </c>
      <c r="W105" s="1070" t="s">
        <v>129</v>
      </c>
      <c r="X105" s="1064">
        <f>AC83</f>
        <v>3264.3399711999996</v>
      </c>
      <c r="Y105" s="1015"/>
      <c r="Z105" s="1009"/>
      <c r="AA105" s="1010"/>
      <c r="AC105" s="1005"/>
      <c r="AD105" s="1006"/>
      <c r="AE105" s="1006"/>
      <c r="AF105" s="1006"/>
      <c r="AG105" s="2"/>
    </row>
    <row r="106" spans="1:33" s="1004" customFormat="1" ht="18" customHeight="1" x14ac:dyDescent="0.3">
      <c r="A106" s="2"/>
      <c r="B106" s="188"/>
      <c r="C106" s="188"/>
      <c r="D106" s="339" t="s">
        <v>250</v>
      </c>
      <c r="E106" s="338"/>
      <c r="F106" s="188"/>
      <c r="G106" s="188"/>
      <c r="H106" s="188"/>
      <c r="I106" s="188"/>
      <c r="J106" s="188"/>
      <c r="K106" s="188"/>
      <c r="L106" s="188"/>
      <c r="M106" s="188"/>
      <c r="N106" s="339" t="s">
        <v>250</v>
      </c>
      <c r="O106" s="338"/>
      <c r="P106" s="188"/>
      <c r="Q106" s="188"/>
      <c r="R106" s="188"/>
      <c r="S106" s="188"/>
      <c r="T106" s="188"/>
      <c r="U106" s="1002"/>
      <c r="V106" s="1065" t="str">
        <f>U75</f>
        <v>840107-0701-202-5017-5017</v>
      </c>
      <c r="W106" s="72" t="s">
        <v>132</v>
      </c>
      <c r="X106" s="1064">
        <f>AC75</f>
        <v>5007.9960000000001</v>
      </c>
      <c r="Y106" s="1015"/>
      <c r="Z106" s="1009"/>
      <c r="AA106" s="1010"/>
      <c r="AC106" s="1005"/>
      <c r="AD106" s="1006"/>
      <c r="AE106" s="1006"/>
      <c r="AF106" s="1006"/>
      <c r="AG106" s="2"/>
    </row>
    <row r="107" spans="1:33" s="1004" customFormat="1" ht="18" customHeight="1" x14ac:dyDescent="0.3">
      <c r="A107" s="2"/>
      <c r="B107" s="188"/>
      <c r="C107" s="188"/>
      <c r="D107" s="338"/>
      <c r="E107" s="338"/>
      <c r="F107" s="188"/>
      <c r="G107" s="188"/>
      <c r="H107" s="188"/>
      <c r="I107" s="188"/>
      <c r="J107" s="188"/>
      <c r="K107" s="188"/>
      <c r="L107" s="188"/>
      <c r="M107" s="188"/>
      <c r="N107" s="338"/>
      <c r="O107" s="338"/>
      <c r="P107" s="188"/>
      <c r="Q107" s="188"/>
      <c r="R107" s="188"/>
      <c r="S107" s="188"/>
      <c r="T107" s="188"/>
      <c r="U107" s="1002"/>
      <c r="V107" s="1068" t="str">
        <f>U85</f>
        <v>840103-0701-202-5017-5017</v>
      </c>
      <c r="W107" s="1070" t="s">
        <v>129</v>
      </c>
      <c r="X107" s="1064">
        <f>AC85</f>
        <v>15555.657599999999</v>
      </c>
      <c r="Y107" s="1015"/>
      <c r="Z107" s="1011"/>
      <c r="AA107" s="1010"/>
      <c r="AC107" s="1005"/>
      <c r="AD107" s="1006"/>
      <c r="AE107" s="1006"/>
      <c r="AF107" s="1006"/>
      <c r="AG107" s="2"/>
    </row>
    <row r="108" spans="1:33" s="1004" customFormat="1" ht="18" customHeight="1" x14ac:dyDescent="0.3">
      <c r="A108" s="2"/>
      <c r="B108" s="188"/>
      <c r="C108" s="188"/>
      <c r="D108" s="338"/>
      <c r="E108" s="338"/>
      <c r="F108" s="188"/>
      <c r="G108" s="188"/>
      <c r="H108" s="188"/>
      <c r="I108" s="188"/>
      <c r="J108" s="188"/>
      <c r="K108" s="188"/>
      <c r="L108" s="188"/>
      <c r="M108" s="188"/>
      <c r="N108" s="338"/>
      <c r="O108" s="338"/>
      <c r="P108" s="188"/>
      <c r="Q108" s="188"/>
      <c r="R108" s="188"/>
      <c r="S108" s="188"/>
      <c r="T108" s="188"/>
      <c r="U108" s="1002"/>
      <c r="V108" s="1069" t="str">
        <f>U77</f>
        <v>840104-0701-202-5017-5017</v>
      </c>
      <c r="W108" s="251" t="s">
        <v>82</v>
      </c>
      <c r="X108" s="1066">
        <f>AC77</f>
        <v>3700.0040000000004</v>
      </c>
      <c r="Y108" s="1015"/>
      <c r="Z108" s="1011"/>
      <c r="AA108" s="1010"/>
      <c r="AC108" s="1005"/>
      <c r="AD108" s="1006"/>
      <c r="AE108" s="1006"/>
      <c r="AF108" s="1006"/>
      <c r="AG108" s="2"/>
    </row>
    <row r="109" spans="1:33" s="1004" customFormat="1" ht="18" customHeight="1" thickBot="1" x14ac:dyDescent="0.35">
      <c r="A109" s="2"/>
      <c r="B109" s="188"/>
      <c r="C109" s="188"/>
      <c r="E109" s="339"/>
      <c r="F109" s="188"/>
      <c r="G109" s="188"/>
      <c r="H109" s="188"/>
      <c r="I109" s="188"/>
      <c r="J109" s="188"/>
      <c r="K109" s="188"/>
      <c r="L109" s="188"/>
      <c r="M109" s="188"/>
      <c r="O109" s="339"/>
      <c r="P109" s="188"/>
      <c r="Q109" s="188"/>
      <c r="R109" s="188"/>
      <c r="S109" s="188"/>
      <c r="T109" s="188"/>
      <c r="U109" s="1002"/>
      <c r="V109" s="1012"/>
      <c r="W109" s="221" t="s">
        <v>251</v>
      </c>
      <c r="X109" s="1058">
        <f>SUM(X101:X108)</f>
        <v>33887.9886912</v>
      </c>
      <c r="Y109" s="1015"/>
      <c r="AC109" s="1005"/>
      <c r="AD109" s="1006"/>
      <c r="AE109" s="1006"/>
      <c r="AF109" s="1006"/>
      <c r="AG109" s="2"/>
    </row>
    <row r="110" spans="1:33" s="1004" customFormat="1" ht="17.25" thickTop="1" x14ac:dyDescent="0.3">
      <c r="A110" s="2"/>
      <c r="B110" s="188"/>
      <c r="C110" s="188"/>
      <c r="D110" s="188"/>
      <c r="E110" s="188"/>
      <c r="F110" s="188"/>
      <c r="G110" s="188"/>
      <c r="H110" s="188"/>
      <c r="I110" s="188"/>
      <c r="J110" s="188"/>
      <c r="K110" s="188"/>
      <c r="L110" s="188"/>
      <c r="M110" s="188"/>
      <c r="N110" s="188"/>
      <c r="O110" s="188"/>
      <c r="P110" s="188"/>
      <c r="Q110" s="188"/>
      <c r="R110" s="188"/>
      <c r="S110" s="188"/>
      <c r="T110" s="188"/>
      <c r="U110" s="1002"/>
      <c r="V110" s="1013"/>
      <c r="W110" s="1013"/>
      <c r="X110" s="1014"/>
      <c r="Y110" s="1015"/>
      <c r="AC110" s="1005"/>
      <c r="AD110" s="1006"/>
      <c r="AE110" s="1006"/>
      <c r="AF110" s="1006"/>
      <c r="AG110" s="2"/>
    </row>
    <row r="111" spans="1:33" s="1004" customFormat="1" x14ac:dyDescent="0.3">
      <c r="A111" s="2"/>
      <c r="B111" s="188"/>
      <c r="C111" s="188"/>
      <c r="D111" s="188"/>
      <c r="E111" s="188"/>
      <c r="F111" s="188"/>
      <c r="G111" s="188"/>
      <c r="H111" s="188"/>
      <c r="I111" s="188"/>
      <c r="J111" s="188"/>
      <c r="K111" s="188"/>
      <c r="L111" s="188"/>
      <c r="M111" s="188"/>
      <c r="N111" s="188"/>
      <c r="O111" s="188"/>
      <c r="P111" s="188"/>
      <c r="Q111" s="188"/>
      <c r="R111" s="188"/>
      <c r="S111" s="188"/>
      <c r="T111" s="188"/>
      <c r="U111" s="1002"/>
      <c r="V111" s="1013"/>
      <c r="W111" s="414" t="s">
        <v>252</v>
      </c>
      <c r="X111" s="1014"/>
      <c r="Y111" s="1015"/>
      <c r="AC111" s="1005"/>
      <c r="AD111" s="1006"/>
      <c r="AE111" s="1006"/>
      <c r="AF111" s="1006"/>
      <c r="AG111" s="2"/>
    </row>
    <row r="112" spans="1:33" s="1004" customFormat="1" x14ac:dyDescent="0.3">
      <c r="A112" s="2"/>
      <c r="B112" s="188"/>
      <c r="C112" s="188"/>
      <c r="D112" s="188"/>
      <c r="E112" s="188"/>
      <c r="F112" s="188"/>
      <c r="G112" s="188"/>
      <c r="H112" s="188"/>
      <c r="I112" s="188"/>
      <c r="J112" s="188"/>
      <c r="K112" s="188"/>
      <c r="L112" s="188"/>
      <c r="M112" s="188"/>
      <c r="N112" s="188"/>
      <c r="O112" s="188"/>
      <c r="P112" s="188"/>
      <c r="Q112" s="188"/>
      <c r="R112" s="188"/>
      <c r="S112" s="188"/>
      <c r="T112" s="188"/>
      <c r="U112" s="1002"/>
      <c r="V112" s="1013"/>
      <c r="W112" s="415" t="s">
        <v>253</v>
      </c>
      <c r="X112" s="1053">
        <f>X101+X102+X103</f>
        <v>2999.9911200000001</v>
      </c>
      <c r="Y112" s="1017"/>
      <c r="AC112" s="1005"/>
      <c r="AD112" s="1006"/>
      <c r="AE112" s="1006"/>
      <c r="AF112" s="1006"/>
      <c r="AG112" s="2"/>
    </row>
    <row r="113" spans="1:33" s="1004" customFormat="1" x14ac:dyDescent="0.3">
      <c r="A113" s="2"/>
      <c r="B113" s="188"/>
      <c r="C113" s="188"/>
      <c r="D113" s="188"/>
      <c r="E113" s="188"/>
      <c r="F113" s="188"/>
      <c r="G113" s="188"/>
      <c r="H113" s="188"/>
      <c r="I113" s="188"/>
      <c r="J113" s="188"/>
      <c r="K113" s="188"/>
      <c r="L113" s="188"/>
      <c r="M113" s="188"/>
      <c r="N113" s="188"/>
      <c r="O113" s="188"/>
      <c r="P113" s="188"/>
      <c r="Q113" s="188"/>
      <c r="R113" s="188"/>
      <c r="S113" s="188"/>
      <c r="T113" s="188"/>
      <c r="U113" s="1002"/>
      <c r="V113" s="1013"/>
      <c r="W113" s="415" t="s">
        <v>254</v>
      </c>
      <c r="X113" s="1054">
        <v>0</v>
      </c>
      <c r="Y113" s="1015"/>
      <c r="AC113" s="1005"/>
      <c r="AD113" s="1006"/>
      <c r="AE113" s="1006"/>
      <c r="AF113" s="1006"/>
      <c r="AG113" s="2"/>
    </row>
    <row r="114" spans="1:33" s="1004" customFormat="1" x14ac:dyDescent="0.3">
      <c r="A114" s="2"/>
      <c r="B114" s="188"/>
      <c r="C114" s="188"/>
      <c r="D114" s="188"/>
      <c r="E114" s="188"/>
      <c r="F114" s="188"/>
      <c r="G114" s="188"/>
      <c r="H114" s="188"/>
      <c r="I114" s="188"/>
      <c r="J114" s="188"/>
      <c r="K114" s="188"/>
      <c r="L114" s="188"/>
      <c r="M114" s="188"/>
      <c r="N114" s="188"/>
      <c r="O114" s="188"/>
      <c r="P114" s="188"/>
      <c r="Q114" s="188"/>
      <c r="R114" s="188"/>
      <c r="S114" s="188"/>
      <c r="T114" s="188"/>
      <c r="U114" s="1002"/>
      <c r="V114" s="1013"/>
      <c r="W114" s="415" t="s">
        <v>255</v>
      </c>
      <c r="X114" s="1055">
        <v>0</v>
      </c>
      <c r="Y114" s="1015"/>
      <c r="AC114" s="1005"/>
      <c r="AD114" s="1006"/>
      <c r="AE114" s="1006"/>
      <c r="AF114" s="1006"/>
      <c r="AG114" s="2"/>
    </row>
    <row r="115" spans="1:33" s="1004" customFormat="1" x14ac:dyDescent="0.3">
      <c r="A115" s="2"/>
      <c r="B115" s="188"/>
      <c r="C115" s="188"/>
      <c r="D115" s="188"/>
      <c r="E115" s="188"/>
      <c r="F115" s="188"/>
      <c r="G115" s="188"/>
      <c r="H115" s="188"/>
      <c r="I115" s="188"/>
      <c r="J115" s="188"/>
      <c r="K115" s="188"/>
      <c r="L115" s="188"/>
      <c r="M115" s="188"/>
      <c r="N115" s="188"/>
      <c r="O115" s="188"/>
      <c r="P115" s="188"/>
      <c r="Q115" s="188"/>
      <c r="R115" s="188"/>
      <c r="S115" s="188"/>
      <c r="T115" s="188"/>
      <c r="U115" s="1002"/>
      <c r="V115" s="1013"/>
      <c r="W115" s="415" t="s">
        <v>1195</v>
      </c>
      <c r="X115" s="1055">
        <f>X106+X108+X104+X105+X107</f>
        <v>30887.997571199998</v>
      </c>
      <c r="Y115" s="1015"/>
      <c r="AC115" s="1005"/>
      <c r="AD115" s="1006"/>
      <c r="AE115" s="1006"/>
      <c r="AF115" s="1006"/>
      <c r="AG115" s="2"/>
    </row>
    <row r="116" spans="1:33" s="1004" customFormat="1" x14ac:dyDescent="0.3">
      <c r="A116" s="2"/>
      <c r="B116" s="188"/>
      <c r="C116" s="188"/>
      <c r="D116" s="188"/>
      <c r="E116" s="188"/>
      <c r="F116" s="188"/>
      <c r="G116" s="188"/>
      <c r="H116" s="188"/>
      <c r="I116" s="188"/>
      <c r="J116" s="188"/>
      <c r="K116" s="188"/>
      <c r="L116" s="188"/>
      <c r="M116" s="188"/>
      <c r="N116" s="188"/>
      <c r="O116" s="188"/>
      <c r="P116" s="188"/>
      <c r="Q116" s="188"/>
      <c r="R116" s="188"/>
      <c r="S116" s="188"/>
      <c r="T116" s="188"/>
      <c r="U116" s="1002"/>
      <c r="V116" s="1013"/>
      <c r="W116" s="416" t="s">
        <v>251</v>
      </c>
      <c r="X116" s="1056">
        <f>SUM(X112:X115)</f>
        <v>33887.9886912</v>
      </c>
      <c r="Y116" s="1015"/>
      <c r="AC116" s="1005"/>
      <c r="AD116" s="1006"/>
      <c r="AE116" s="1006"/>
      <c r="AF116" s="1006"/>
      <c r="AG116" s="2"/>
    </row>
    <row r="117" spans="1:33" s="1004" customFormat="1" x14ac:dyDescent="0.3">
      <c r="A117" s="2"/>
      <c r="B117" s="188"/>
      <c r="C117" s="188"/>
      <c r="D117" s="188"/>
      <c r="E117" s="188"/>
      <c r="F117" s="188"/>
      <c r="G117" s="188"/>
      <c r="H117" s="188"/>
      <c r="I117" s="188"/>
      <c r="J117" s="188"/>
      <c r="K117" s="188"/>
      <c r="L117" s="188"/>
      <c r="M117" s="188"/>
      <c r="N117" s="188"/>
      <c r="O117" s="188"/>
      <c r="P117" s="188"/>
      <c r="Q117" s="188"/>
      <c r="R117" s="188"/>
      <c r="S117" s="188"/>
      <c r="T117" s="188"/>
      <c r="U117" s="1002"/>
      <c r="V117" s="1013"/>
      <c r="W117" s="415"/>
      <c r="X117" s="1057"/>
      <c r="Y117" s="1015"/>
      <c r="AC117" s="1005"/>
      <c r="AD117" s="1006"/>
      <c r="AE117" s="1006"/>
      <c r="AF117" s="1006"/>
      <c r="AG117" s="2"/>
    </row>
    <row r="118" spans="1:33" s="1004" customFormat="1" x14ac:dyDescent="0.3">
      <c r="A118" s="2"/>
      <c r="B118" s="188"/>
      <c r="C118" s="188"/>
      <c r="D118" s="188"/>
      <c r="E118" s="188"/>
      <c r="F118" s="188"/>
      <c r="G118" s="188"/>
      <c r="H118" s="188"/>
      <c r="I118" s="188"/>
      <c r="J118" s="188"/>
      <c r="K118" s="188"/>
      <c r="L118" s="188"/>
      <c r="M118" s="188"/>
      <c r="N118" s="188"/>
      <c r="O118" s="188"/>
      <c r="P118" s="188"/>
      <c r="Q118" s="188"/>
      <c r="R118" s="188"/>
      <c r="S118" s="188"/>
      <c r="T118" s="188"/>
      <c r="U118" s="1002"/>
      <c r="V118" s="1013"/>
      <c r="W118" s="416" t="s">
        <v>256</v>
      </c>
      <c r="X118" s="1057"/>
      <c r="Y118" s="1015"/>
      <c r="AC118" s="1005"/>
      <c r="AD118" s="1006"/>
      <c r="AE118" s="1006"/>
      <c r="AF118" s="1006"/>
      <c r="AG118" s="2"/>
    </row>
    <row r="119" spans="1:33" s="1004" customFormat="1" x14ac:dyDescent="0.3">
      <c r="A119" s="2"/>
      <c r="B119" s="188"/>
      <c r="C119" s="188"/>
      <c r="D119" s="188"/>
      <c r="E119" s="188"/>
      <c r="F119" s="188"/>
      <c r="G119" s="188"/>
      <c r="H119" s="188"/>
      <c r="I119" s="188"/>
      <c r="J119" s="188"/>
      <c r="K119" s="188"/>
      <c r="L119" s="188"/>
      <c r="M119" s="188"/>
      <c r="N119" s="188"/>
      <c r="O119" s="188"/>
      <c r="P119" s="188"/>
      <c r="Q119" s="188"/>
      <c r="R119" s="188"/>
      <c r="S119" s="188"/>
      <c r="T119" s="188"/>
      <c r="U119" s="1002"/>
      <c r="V119" s="1013"/>
      <c r="W119" s="415" t="s">
        <v>257</v>
      </c>
      <c r="X119" s="1054">
        <f>SUM(X101:X103)</f>
        <v>2999.9911200000001</v>
      </c>
      <c r="Y119" s="1015"/>
      <c r="AC119" s="1005"/>
      <c r="AD119" s="1006"/>
      <c r="AE119" s="1006"/>
      <c r="AF119" s="1006"/>
      <c r="AG119" s="2"/>
    </row>
    <row r="120" spans="1:33" s="1004" customFormat="1" x14ac:dyDescent="0.3">
      <c r="A120" s="2"/>
      <c r="B120" s="188"/>
      <c r="C120" s="188"/>
      <c r="D120" s="188"/>
      <c r="E120" s="188"/>
      <c r="F120" s="188"/>
      <c r="G120" s="188"/>
      <c r="H120" s="188"/>
      <c r="I120" s="188"/>
      <c r="J120" s="188"/>
      <c r="K120" s="188"/>
      <c r="L120" s="188"/>
      <c r="M120" s="188"/>
      <c r="N120" s="188"/>
      <c r="O120" s="188"/>
      <c r="P120" s="188"/>
      <c r="Q120" s="188"/>
      <c r="R120" s="188"/>
      <c r="S120" s="188"/>
      <c r="T120" s="188"/>
      <c r="U120" s="1002"/>
      <c r="V120" s="1013"/>
      <c r="W120" s="1059" t="s">
        <v>1203</v>
      </c>
      <c r="X120" s="1055">
        <f>SUM(X105+X104)</f>
        <v>6624.3399711999991</v>
      </c>
      <c r="Y120" s="1015"/>
      <c r="AC120" s="1005"/>
      <c r="AD120" s="1006"/>
      <c r="AE120" s="1006"/>
      <c r="AF120" s="1006"/>
      <c r="AG120" s="2"/>
    </row>
    <row r="121" spans="1:33" s="1004" customFormat="1" x14ac:dyDescent="0.3">
      <c r="A121" s="2"/>
      <c r="B121" s="188"/>
      <c r="C121" s="188"/>
      <c r="D121" s="188"/>
      <c r="E121" s="188"/>
      <c r="F121" s="188"/>
      <c r="G121" s="188"/>
      <c r="H121" s="188"/>
      <c r="I121" s="188"/>
      <c r="J121" s="188"/>
      <c r="K121" s="188"/>
      <c r="L121" s="188"/>
      <c r="M121" s="188"/>
      <c r="N121" s="188"/>
      <c r="O121" s="188"/>
      <c r="P121" s="188"/>
      <c r="Q121" s="188"/>
      <c r="R121" s="188"/>
      <c r="S121" s="188"/>
      <c r="T121" s="188"/>
      <c r="U121" s="1002"/>
      <c r="V121" s="1013"/>
      <c r="W121" s="415" t="s">
        <v>258</v>
      </c>
      <c r="X121" s="1067">
        <f>+X106+X108+X107</f>
        <v>24263.657599999999</v>
      </c>
      <c r="Y121" s="1015"/>
      <c r="AC121" s="1005"/>
      <c r="AD121" s="1006"/>
      <c r="AE121" s="1006"/>
      <c r="AF121" s="1006"/>
      <c r="AG121" s="2"/>
    </row>
    <row r="122" spans="1:33" s="1004" customFormat="1" x14ac:dyDescent="0.3">
      <c r="A122" s="2"/>
      <c r="B122" s="188"/>
      <c r="C122" s="188"/>
      <c r="D122" s="188"/>
      <c r="E122" s="188"/>
      <c r="F122" s="188"/>
      <c r="G122" s="188"/>
      <c r="H122" s="188"/>
      <c r="I122" s="188"/>
      <c r="J122" s="188"/>
      <c r="K122" s="188"/>
      <c r="L122" s="188"/>
      <c r="M122" s="188"/>
      <c r="N122" s="188"/>
      <c r="O122" s="188"/>
      <c r="P122" s="188"/>
      <c r="Q122" s="188"/>
      <c r="R122" s="188"/>
      <c r="S122" s="188"/>
      <c r="T122" s="188"/>
      <c r="U122" s="1002"/>
      <c r="V122" s="1013"/>
      <c r="W122" s="416" t="s">
        <v>251</v>
      </c>
      <c r="X122" s="993">
        <f>SUM(X119:X121)</f>
        <v>33887.9886912</v>
      </c>
      <c r="AC122" s="1005"/>
      <c r="AD122" s="1006"/>
      <c r="AE122" s="1006"/>
      <c r="AF122" s="1006"/>
      <c r="AG122" s="2"/>
    </row>
  </sheetData>
  <mergeCells count="122">
    <mergeCell ref="R88:R89"/>
    <mergeCell ref="S88:S89"/>
    <mergeCell ref="T88:T89"/>
    <mergeCell ref="AG88:AG89"/>
    <mergeCell ref="B90:B92"/>
    <mergeCell ref="C90:C92"/>
    <mergeCell ref="D90:D92"/>
    <mergeCell ref="E90:E92"/>
    <mergeCell ref="F90:F92"/>
    <mergeCell ref="G90:G92"/>
    <mergeCell ref="H90:H92"/>
    <mergeCell ref="I90:I92"/>
    <mergeCell ref="J90:J92"/>
    <mergeCell ref="K90:K92"/>
    <mergeCell ref="L90:L92"/>
    <mergeCell ref="M90:M92"/>
    <mergeCell ref="N90:N92"/>
    <mergeCell ref="O90:O92"/>
    <mergeCell ref="P90:P92"/>
    <mergeCell ref="Q90:Q92"/>
    <mergeCell ref="R90:R92"/>
    <mergeCell ref="S90:S92"/>
    <mergeCell ref="T90:T92"/>
    <mergeCell ref="AG90:AG92"/>
    <mergeCell ref="N14:N87"/>
    <mergeCell ref="O14:O87"/>
    <mergeCell ref="P14:P87"/>
    <mergeCell ref="Q14:Q87"/>
    <mergeCell ref="R14:R87"/>
    <mergeCell ref="S14:S87"/>
    <mergeCell ref="T14:T87"/>
    <mergeCell ref="AG14:AG87"/>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M10:M13"/>
    <mergeCell ref="N10:N13"/>
    <mergeCell ref="O10:O13"/>
    <mergeCell ref="P10:P13"/>
    <mergeCell ref="Q10:Q13"/>
    <mergeCell ref="R10:R13"/>
    <mergeCell ref="S10:S13"/>
    <mergeCell ref="T10:T13"/>
    <mergeCell ref="AG10:AG13"/>
    <mergeCell ref="AG8:AG9"/>
    <mergeCell ref="O8:R8"/>
    <mergeCell ref="S8:S9"/>
    <mergeCell ref="T8:T9"/>
    <mergeCell ref="U8:Z8"/>
    <mergeCell ref="AA8:AC8"/>
    <mergeCell ref="AD8:AF8"/>
    <mergeCell ref="G8:G9"/>
    <mergeCell ref="H8:H9"/>
    <mergeCell ref="I8:J8"/>
    <mergeCell ref="K8:L8"/>
    <mergeCell ref="M8:M9"/>
    <mergeCell ref="N8:N9"/>
    <mergeCell ref="A93:M93"/>
    <mergeCell ref="U93:AA93"/>
    <mergeCell ref="AD93:AG93"/>
    <mergeCell ref="B14:B87"/>
    <mergeCell ref="C14:C87"/>
    <mergeCell ref="D14:D87"/>
    <mergeCell ref="E14:E87"/>
    <mergeCell ref="V98:X98"/>
    <mergeCell ref="A6:L6"/>
    <mergeCell ref="M6:V6"/>
    <mergeCell ref="W6:AG6"/>
    <mergeCell ref="A7:N7"/>
    <mergeCell ref="O7:AG7"/>
    <mergeCell ref="F14:F87"/>
    <mergeCell ref="G14:G87"/>
    <mergeCell ref="H14:H87"/>
    <mergeCell ref="I14:I87"/>
    <mergeCell ref="J14:J87"/>
    <mergeCell ref="K14:K87"/>
    <mergeCell ref="L14:L87"/>
    <mergeCell ref="M14:M87"/>
    <mergeCell ref="A33:A65"/>
    <mergeCell ref="A66:A92"/>
    <mergeCell ref="B10:B13"/>
    <mergeCell ref="C10:C13"/>
    <mergeCell ref="D10:D13"/>
    <mergeCell ref="E10:E13"/>
    <mergeCell ref="F10:F13"/>
    <mergeCell ref="G10:G13"/>
    <mergeCell ref="H10:H13"/>
    <mergeCell ref="A3:L3"/>
    <mergeCell ref="A10:A32"/>
    <mergeCell ref="A8:A9"/>
    <mergeCell ref="B8:B9"/>
    <mergeCell ref="C8:C9"/>
    <mergeCell ref="D8:D9"/>
    <mergeCell ref="E8:E9"/>
    <mergeCell ref="F8:F9"/>
    <mergeCell ref="A4:L4"/>
    <mergeCell ref="I10:I13"/>
    <mergeCell ref="J10:J13"/>
    <mergeCell ref="K10:K13"/>
    <mergeCell ref="L10:L13"/>
    <mergeCell ref="A1:L1"/>
    <mergeCell ref="A2:L2"/>
    <mergeCell ref="M1:U1"/>
    <mergeCell ref="M2:U2"/>
    <mergeCell ref="M3:U3"/>
    <mergeCell ref="M4:U4"/>
    <mergeCell ref="V2:AG2"/>
    <mergeCell ref="V3:AG3"/>
    <mergeCell ref="V4:AG4"/>
  </mergeCells>
  <dataValidations disablePrompts="1" count="2">
    <dataValidation type="whole" allowBlank="1" showInputMessage="1" showErrorMessage="1" errorTitle="DPLAN" error="Sólo debe ingresar valores, NO porcentajes." sqref="I65592:J65611 I131128:J131147 I196664:J196683 I262200:J262219 I327736:J327755 I393272:J393291 I458808:J458827 I524344:J524363 I589880:J589899 I655416:J655435 I720952:J720971 I786488:J786507 I852024:J852043 I917560:J917579 I983096:J983115 I10:J10 I14:J14 I88:J92">
      <formula1>0</formula1>
      <formula2>1000000</formula2>
    </dataValidation>
    <dataValidation type="whole" allowBlank="1" showInputMessage="1" showErrorMessage="1" errorTitle="DPLAN" error="El Tiempo en Semanas máximo a ingresar en cada semestre, es 24." sqref="K65592:L65611 K131128:L131147 K196664:L196683 K262200:L262219 K327736:L327755 K393272:L393291 K458808:L458827 K524344:L524363 K589880:L589899 K655416:L655435 K720952:L720971 K786488:L786507 K852024:L852043 K917560:L917579 K983096:L983115 K10:L10 K14:L14 K88:L92">
      <formula1>0</formula1>
      <formula2>24</formula2>
    </dataValidation>
  </dataValidations>
  <pageMargins left="0" right="0" top="0.98425196850393704" bottom="0.35433070866141736" header="0" footer="0.31496062992125984"/>
  <pageSetup paperSize="9" scale="65" pageOrder="overThenDown" orientation="landscape" horizontalDpi="300" verticalDpi="300" r:id="rId1"/>
  <headerFooter scaleWithDoc="0" alignWithMargins="0">
    <oddHeader>&amp;L&amp;"Britannic Bold,Normal"&amp;12&amp;K002060POA 2020 AJUSTADO&amp;"-,Normal"&amp;11&amp;K01+000
&amp;"Cambria,Cursiva"&amp;12&amp;K0070C0Dirección de Nivelación y Admisión&amp;C&amp;"Cambria,Normal"&amp;12&amp;K002060&amp;P</oddHeader>
  </headerFooter>
  <ignoredErrors>
    <ignoredError sqref="X106:X107 V106" formula="1"/>
  </ignoredError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DPLAN" prompt="Por favor seleccione una de las opciones disponibles.">
          <x14:formula1>
            <xm:f>'C:\Users\fbasilio\Desktop\POA 2020\2.- Prog 82 Gestión Académica\[Formato POA 2020 DNA.xlsx]OEI y Lineamientos Estratégicos'!#REF!</xm:f>
          </x14:formula1>
          <xm:sqref>B90 C88:C92 B88 B10:C10 B14:C14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2"/>
  <sheetViews>
    <sheetView showGridLines="0" zoomScaleNormal="100" workbookViewId="0">
      <selection sqref="A1:L1"/>
    </sheetView>
  </sheetViews>
  <sheetFormatPr baseColWidth="10" defaultColWidth="12.42578125" defaultRowHeight="16.5" x14ac:dyDescent="0.3"/>
  <cols>
    <col min="1" max="1" width="7.5703125" style="2" customWidth="1"/>
    <col min="2" max="2" width="8.5703125" style="188" customWidth="1"/>
    <col min="3" max="4" width="25.5703125" style="188" customWidth="1"/>
    <col min="5" max="5" width="18.7109375" style="188" customWidth="1"/>
    <col min="6" max="8" width="25.5703125" style="188" customWidth="1"/>
    <col min="9" max="12" width="14.140625" style="188" customWidth="1"/>
    <col min="13" max="13" width="40.7109375" style="188" customWidth="1"/>
    <col min="14" max="14" width="45.7109375" style="188" customWidth="1"/>
    <col min="15" max="16" width="15.5703125" style="188" customWidth="1"/>
    <col min="17" max="17" width="17.5703125" style="188" customWidth="1"/>
    <col min="18" max="18" width="15.5703125" style="188" customWidth="1"/>
    <col min="19" max="19" width="20.5703125" style="188" customWidth="1"/>
    <col min="20" max="20" width="27" style="188" customWidth="1"/>
    <col min="21" max="21" width="19" style="191" customWidth="1"/>
    <col min="22" max="22" width="14.7109375" style="191" customWidth="1"/>
    <col min="23" max="23" width="42.140625" style="2" customWidth="1"/>
    <col min="24" max="24" width="15.42578125" style="2" customWidth="1"/>
    <col min="25" max="25" width="15.140625" style="2" customWidth="1"/>
    <col min="26" max="28" width="13.5703125" style="2" customWidth="1"/>
    <col min="29" max="29" width="14.5703125" style="193" customWidth="1"/>
    <col min="30" max="32" width="9.85546875" style="2" customWidth="1"/>
    <col min="33" max="33" width="22.7109375" style="2" customWidth="1"/>
    <col min="34" max="256" width="12.42578125" style="2"/>
    <col min="257" max="257" width="6.85546875" style="2" customWidth="1"/>
    <col min="258" max="258" width="8.5703125" style="2" customWidth="1"/>
    <col min="259" max="264" width="25.5703125" style="2" customWidth="1"/>
    <col min="265" max="268" width="14.140625" style="2" customWidth="1"/>
    <col min="269" max="270" width="35.5703125" style="2" customWidth="1"/>
    <col min="271" max="272" width="15.5703125" style="2" customWidth="1"/>
    <col min="273" max="273" width="17.5703125" style="2" customWidth="1"/>
    <col min="274" max="274" width="15.5703125" style="2" customWidth="1"/>
    <col min="275" max="275" width="20.5703125" style="2" customWidth="1"/>
    <col min="276" max="276" width="27" style="2" customWidth="1"/>
    <col min="277" max="278" width="19" style="2" customWidth="1"/>
    <col min="279" max="279" width="42.140625" style="2" customWidth="1"/>
    <col min="280" max="280" width="15.42578125" style="2" customWidth="1"/>
    <col min="281" max="281" width="15.140625" style="2" customWidth="1"/>
    <col min="282" max="285" width="13.5703125" style="2" customWidth="1"/>
    <col min="286" max="288" width="9.85546875" style="2" customWidth="1"/>
    <col min="289" max="289" width="34.140625" style="2" customWidth="1"/>
    <col min="290" max="512" width="12.42578125" style="2"/>
    <col min="513" max="513" width="6.85546875" style="2" customWidth="1"/>
    <col min="514" max="514" width="8.5703125" style="2" customWidth="1"/>
    <col min="515" max="520" width="25.5703125" style="2" customWidth="1"/>
    <col min="521" max="524" width="14.140625" style="2" customWidth="1"/>
    <col min="525" max="526" width="35.5703125" style="2" customWidth="1"/>
    <col min="527" max="528" width="15.5703125" style="2" customWidth="1"/>
    <col min="529" max="529" width="17.5703125" style="2" customWidth="1"/>
    <col min="530" max="530" width="15.5703125" style="2" customWidth="1"/>
    <col min="531" max="531" width="20.5703125" style="2" customWidth="1"/>
    <col min="532" max="532" width="27" style="2" customWidth="1"/>
    <col min="533" max="534" width="19" style="2" customWidth="1"/>
    <col min="535" max="535" width="42.140625" style="2" customWidth="1"/>
    <col min="536" max="536" width="15.42578125" style="2" customWidth="1"/>
    <col min="537" max="537" width="15.140625" style="2" customWidth="1"/>
    <col min="538" max="541" width="13.5703125" style="2" customWidth="1"/>
    <col min="542" max="544" width="9.85546875" style="2" customWidth="1"/>
    <col min="545" max="545" width="34.140625" style="2" customWidth="1"/>
    <col min="546" max="768" width="12.42578125" style="2"/>
    <col min="769" max="769" width="6.85546875" style="2" customWidth="1"/>
    <col min="770" max="770" width="8.5703125" style="2" customWidth="1"/>
    <col min="771" max="776" width="25.5703125" style="2" customWidth="1"/>
    <col min="777" max="780" width="14.140625" style="2" customWidth="1"/>
    <col min="781" max="782" width="35.5703125" style="2" customWidth="1"/>
    <col min="783" max="784" width="15.5703125" style="2" customWidth="1"/>
    <col min="785" max="785" width="17.5703125" style="2" customWidth="1"/>
    <col min="786" max="786" width="15.5703125" style="2" customWidth="1"/>
    <col min="787" max="787" width="20.5703125" style="2" customWidth="1"/>
    <col min="788" max="788" width="27" style="2" customWidth="1"/>
    <col min="789" max="790" width="19" style="2" customWidth="1"/>
    <col min="791" max="791" width="42.140625" style="2" customWidth="1"/>
    <col min="792" max="792" width="15.42578125" style="2" customWidth="1"/>
    <col min="793" max="793" width="15.140625" style="2" customWidth="1"/>
    <col min="794" max="797" width="13.5703125" style="2" customWidth="1"/>
    <col min="798" max="800" width="9.85546875" style="2" customWidth="1"/>
    <col min="801" max="801" width="34.140625" style="2" customWidth="1"/>
    <col min="802" max="1024" width="12.42578125" style="2"/>
    <col min="1025" max="1025" width="6.85546875" style="2" customWidth="1"/>
    <col min="1026" max="1026" width="8.5703125" style="2" customWidth="1"/>
    <col min="1027" max="1032" width="25.5703125" style="2" customWidth="1"/>
    <col min="1033" max="1036" width="14.140625" style="2" customWidth="1"/>
    <col min="1037" max="1038" width="35.5703125" style="2" customWidth="1"/>
    <col min="1039" max="1040" width="15.5703125" style="2" customWidth="1"/>
    <col min="1041" max="1041" width="17.5703125" style="2" customWidth="1"/>
    <col min="1042" max="1042" width="15.5703125" style="2" customWidth="1"/>
    <col min="1043" max="1043" width="20.5703125" style="2" customWidth="1"/>
    <col min="1044" max="1044" width="27" style="2" customWidth="1"/>
    <col min="1045" max="1046" width="19" style="2" customWidth="1"/>
    <col min="1047" max="1047" width="42.140625" style="2" customWidth="1"/>
    <col min="1048" max="1048" width="15.42578125" style="2" customWidth="1"/>
    <col min="1049" max="1049" width="15.140625" style="2" customWidth="1"/>
    <col min="1050" max="1053" width="13.5703125" style="2" customWidth="1"/>
    <col min="1054" max="1056" width="9.85546875" style="2" customWidth="1"/>
    <col min="1057" max="1057" width="34.140625" style="2" customWidth="1"/>
    <col min="1058" max="1280" width="12.42578125" style="2"/>
    <col min="1281" max="1281" width="6.85546875" style="2" customWidth="1"/>
    <col min="1282" max="1282" width="8.5703125" style="2" customWidth="1"/>
    <col min="1283" max="1288" width="25.5703125" style="2" customWidth="1"/>
    <col min="1289" max="1292" width="14.140625" style="2" customWidth="1"/>
    <col min="1293" max="1294" width="35.5703125" style="2" customWidth="1"/>
    <col min="1295" max="1296" width="15.5703125" style="2" customWidth="1"/>
    <col min="1297" max="1297" width="17.5703125" style="2" customWidth="1"/>
    <col min="1298" max="1298" width="15.5703125" style="2" customWidth="1"/>
    <col min="1299" max="1299" width="20.5703125" style="2" customWidth="1"/>
    <col min="1300" max="1300" width="27" style="2" customWidth="1"/>
    <col min="1301" max="1302" width="19" style="2" customWidth="1"/>
    <col min="1303" max="1303" width="42.140625" style="2" customWidth="1"/>
    <col min="1304" max="1304" width="15.42578125" style="2" customWidth="1"/>
    <col min="1305" max="1305" width="15.140625" style="2" customWidth="1"/>
    <col min="1306" max="1309" width="13.5703125" style="2" customWidth="1"/>
    <col min="1310" max="1312" width="9.85546875" style="2" customWidth="1"/>
    <col min="1313" max="1313" width="34.140625" style="2" customWidth="1"/>
    <col min="1314" max="1536" width="12.42578125" style="2"/>
    <col min="1537" max="1537" width="6.85546875" style="2" customWidth="1"/>
    <col min="1538" max="1538" width="8.5703125" style="2" customWidth="1"/>
    <col min="1539" max="1544" width="25.5703125" style="2" customWidth="1"/>
    <col min="1545" max="1548" width="14.140625" style="2" customWidth="1"/>
    <col min="1549" max="1550" width="35.5703125" style="2" customWidth="1"/>
    <col min="1551" max="1552" width="15.5703125" style="2" customWidth="1"/>
    <col min="1553" max="1553" width="17.5703125" style="2" customWidth="1"/>
    <col min="1554" max="1554" width="15.5703125" style="2" customWidth="1"/>
    <col min="1555" max="1555" width="20.5703125" style="2" customWidth="1"/>
    <col min="1556" max="1556" width="27" style="2" customWidth="1"/>
    <col min="1557" max="1558" width="19" style="2" customWidth="1"/>
    <col min="1559" max="1559" width="42.140625" style="2" customWidth="1"/>
    <col min="1560" max="1560" width="15.42578125" style="2" customWidth="1"/>
    <col min="1561" max="1561" width="15.140625" style="2" customWidth="1"/>
    <col min="1562" max="1565" width="13.5703125" style="2" customWidth="1"/>
    <col min="1566" max="1568" width="9.85546875" style="2" customWidth="1"/>
    <col min="1569" max="1569" width="34.140625" style="2" customWidth="1"/>
    <col min="1570" max="1792" width="12.42578125" style="2"/>
    <col min="1793" max="1793" width="6.85546875" style="2" customWidth="1"/>
    <col min="1794" max="1794" width="8.5703125" style="2" customWidth="1"/>
    <col min="1795" max="1800" width="25.5703125" style="2" customWidth="1"/>
    <col min="1801" max="1804" width="14.140625" style="2" customWidth="1"/>
    <col min="1805" max="1806" width="35.5703125" style="2" customWidth="1"/>
    <col min="1807" max="1808" width="15.5703125" style="2" customWidth="1"/>
    <col min="1809" max="1809" width="17.5703125" style="2" customWidth="1"/>
    <col min="1810" max="1810" width="15.5703125" style="2" customWidth="1"/>
    <col min="1811" max="1811" width="20.5703125" style="2" customWidth="1"/>
    <col min="1812" max="1812" width="27" style="2" customWidth="1"/>
    <col min="1813" max="1814" width="19" style="2" customWidth="1"/>
    <col min="1815" max="1815" width="42.140625" style="2" customWidth="1"/>
    <col min="1816" max="1816" width="15.42578125" style="2" customWidth="1"/>
    <col min="1817" max="1817" width="15.140625" style="2" customWidth="1"/>
    <col min="1818" max="1821" width="13.5703125" style="2" customWidth="1"/>
    <col min="1822" max="1824" width="9.85546875" style="2" customWidth="1"/>
    <col min="1825" max="1825" width="34.140625" style="2" customWidth="1"/>
    <col min="1826" max="2048" width="12.42578125" style="2"/>
    <col min="2049" max="2049" width="6.85546875" style="2" customWidth="1"/>
    <col min="2050" max="2050" width="8.5703125" style="2" customWidth="1"/>
    <col min="2051" max="2056" width="25.5703125" style="2" customWidth="1"/>
    <col min="2057" max="2060" width="14.140625" style="2" customWidth="1"/>
    <col min="2061" max="2062" width="35.5703125" style="2" customWidth="1"/>
    <col min="2063" max="2064" width="15.5703125" style="2" customWidth="1"/>
    <col min="2065" max="2065" width="17.5703125" style="2" customWidth="1"/>
    <col min="2066" max="2066" width="15.5703125" style="2" customWidth="1"/>
    <col min="2067" max="2067" width="20.5703125" style="2" customWidth="1"/>
    <col min="2068" max="2068" width="27" style="2" customWidth="1"/>
    <col min="2069" max="2070" width="19" style="2" customWidth="1"/>
    <col min="2071" max="2071" width="42.140625" style="2" customWidth="1"/>
    <col min="2072" max="2072" width="15.42578125" style="2" customWidth="1"/>
    <col min="2073" max="2073" width="15.140625" style="2" customWidth="1"/>
    <col min="2074" max="2077" width="13.5703125" style="2" customWidth="1"/>
    <col min="2078" max="2080" width="9.85546875" style="2" customWidth="1"/>
    <col min="2081" max="2081" width="34.140625" style="2" customWidth="1"/>
    <col min="2082" max="2304" width="12.42578125" style="2"/>
    <col min="2305" max="2305" width="6.85546875" style="2" customWidth="1"/>
    <col min="2306" max="2306" width="8.5703125" style="2" customWidth="1"/>
    <col min="2307" max="2312" width="25.5703125" style="2" customWidth="1"/>
    <col min="2313" max="2316" width="14.140625" style="2" customWidth="1"/>
    <col min="2317" max="2318" width="35.5703125" style="2" customWidth="1"/>
    <col min="2319" max="2320" width="15.5703125" style="2" customWidth="1"/>
    <col min="2321" max="2321" width="17.5703125" style="2" customWidth="1"/>
    <col min="2322" max="2322" width="15.5703125" style="2" customWidth="1"/>
    <col min="2323" max="2323" width="20.5703125" style="2" customWidth="1"/>
    <col min="2324" max="2324" width="27" style="2" customWidth="1"/>
    <col min="2325" max="2326" width="19" style="2" customWidth="1"/>
    <col min="2327" max="2327" width="42.140625" style="2" customWidth="1"/>
    <col min="2328" max="2328" width="15.42578125" style="2" customWidth="1"/>
    <col min="2329" max="2329" width="15.140625" style="2" customWidth="1"/>
    <col min="2330" max="2333" width="13.5703125" style="2" customWidth="1"/>
    <col min="2334" max="2336" width="9.85546875" style="2" customWidth="1"/>
    <col min="2337" max="2337" width="34.140625" style="2" customWidth="1"/>
    <col min="2338" max="2560" width="12.42578125" style="2"/>
    <col min="2561" max="2561" width="6.85546875" style="2" customWidth="1"/>
    <col min="2562" max="2562" width="8.5703125" style="2" customWidth="1"/>
    <col min="2563" max="2568" width="25.5703125" style="2" customWidth="1"/>
    <col min="2569" max="2572" width="14.140625" style="2" customWidth="1"/>
    <col min="2573" max="2574" width="35.5703125" style="2" customWidth="1"/>
    <col min="2575" max="2576" width="15.5703125" style="2" customWidth="1"/>
    <col min="2577" max="2577" width="17.5703125" style="2" customWidth="1"/>
    <col min="2578" max="2578" width="15.5703125" style="2" customWidth="1"/>
    <col min="2579" max="2579" width="20.5703125" style="2" customWidth="1"/>
    <col min="2580" max="2580" width="27" style="2" customWidth="1"/>
    <col min="2581" max="2582" width="19" style="2" customWidth="1"/>
    <col min="2583" max="2583" width="42.140625" style="2" customWidth="1"/>
    <col min="2584" max="2584" width="15.42578125" style="2" customWidth="1"/>
    <col min="2585" max="2585" width="15.140625" style="2" customWidth="1"/>
    <col min="2586" max="2589" width="13.5703125" style="2" customWidth="1"/>
    <col min="2590" max="2592" width="9.85546875" style="2" customWidth="1"/>
    <col min="2593" max="2593" width="34.140625" style="2" customWidth="1"/>
    <col min="2594" max="2816" width="12.42578125" style="2"/>
    <col min="2817" max="2817" width="6.85546875" style="2" customWidth="1"/>
    <col min="2818" max="2818" width="8.5703125" style="2" customWidth="1"/>
    <col min="2819" max="2824" width="25.5703125" style="2" customWidth="1"/>
    <col min="2825" max="2828" width="14.140625" style="2" customWidth="1"/>
    <col min="2829" max="2830" width="35.5703125" style="2" customWidth="1"/>
    <col min="2831" max="2832" width="15.5703125" style="2" customWidth="1"/>
    <col min="2833" max="2833" width="17.5703125" style="2" customWidth="1"/>
    <col min="2834" max="2834" width="15.5703125" style="2" customWidth="1"/>
    <col min="2835" max="2835" width="20.5703125" style="2" customWidth="1"/>
    <col min="2836" max="2836" width="27" style="2" customWidth="1"/>
    <col min="2837" max="2838" width="19" style="2" customWidth="1"/>
    <col min="2839" max="2839" width="42.140625" style="2" customWidth="1"/>
    <col min="2840" max="2840" width="15.42578125" style="2" customWidth="1"/>
    <col min="2841" max="2841" width="15.140625" style="2" customWidth="1"/>
    <col min="2842" max="2845" width="13.5703125" style="2" customWidth="1"/>
    <col min="2846" max="2848" width="9.85546875" style="2" customWidth="1"/>
    <col min="2849" max="2849" width="34.140625" style="2" customWidth="1"/>
    <col min="2850" max="3072" width="12.42578125" style="2"/>
    <col min="3073" max="3073" width="6.85546875" style="2" customWidth="1"/>
    <col min="3074" max="3074" width="8.5703125" style="2" customWidth="1"/>
    <col min="3075" max="3080" width="25.5703125" style="2" customWidth="1"/>
    <col min="3081" max="3084" width="14.140625" style="2" customWidth="1"/>
    <col min="3085" max="3086" width="35.5703125" style="2" customWidth="1"/>
    <col min="3087" max="3088" width="15.5703125" style="2" customWidth="1"/>
    <col min="3089" max="3089" width="17.5703125" style="2" customWidth="1"/>
    <col min="3090" max="3090" width="15.5703125" style="2" customWidth="1"/>
    <col min="3091" max="3091" width="20.5703125" style="2" customWidth="1"/>
    <col min="3092" max="3092" width="27" style="2" customWidth="1"/>
    <col min="3093" max="3094" width="19" style="2" customWidth="1"/>
    <col min="3095" max="3095" width="42.140625" style="2" customWidth="1"/>
    <col min="3096" max="3096" width="15.42578125" style="2" customWidth="1"/>
    <col min="3097" max="3097" width="15.140625" style="2" customWidth="1"/>
    <col min="3098" max="3101" width="13.5703125" style="2" customWidth="1"/>
    <col min="3102" max="3104" width="9.85546875" style="2" customWidth="1"/>
    <col min="3105" max="3105" width="34.140625" style="2" customWidth="1"/>
    <col min="3106" max="3328" width="12.42578125" style="2"/>
    <col min="3329" max="3329" width="6.85546875" style="2" customWidth="1"/>
    <col min="3330" max="3330" width="8.5703125" style="2" customWidth="1"/>
    <col min="3331" max="3336" width="25.5703125" style="2" customWidth="1"/>
    <col min="3337" max="3340" width="14.140625" style="2" customWidth="1"/>
    <col min="3341" max="3342" width="35.5703125" style="2" customWidth="1"/>
    <col min="3343" max="3344" width="15.5703125" style="2" customWidth="1"/>
    <col min="3345" max="3345" width="17.5703125" style="2" customWidth="1"/>
    <col min="3346" max="3346" width="15.5703125" style="2" customWidth="1"/>
    <col min="3347" max="3347" width="20.5703125" style="2" customWidth="1"/>
    <col min="3348" max="3348" width="27" style="2" customWidth="1"/>
    <col min="3349" max="3350" width="19" style="2" customWidth="1"/>
    <col min="3351" max="3351" width="42.140625" style="2" customWidth="1"/>
    <col min="3352" max="3352" width="15.42578125" style="2" customWidth="1"/>
    <col min="3353" max="3353" width="15.140625" style="2" customWidth="1"/>
    <col min="3354" max="3357" width="13.5703125" style="2" customWidth="1"/>
    <col min="3358" max="3360" width="9.85546875" style="2" customWidth="1"/>
    <col min="3361" max="3361" width="34.140625" style="2" customWidth="1"/>
    <col min="3362" max="3584" width="12.42578125" style="2"/>
    <col min="3585" max="3585" width="6.85546875" style="2" customWidth="1"/>
    <col min="3586" max="3586" width="8.5703125" style="2" customWidth="1"/>
    <col min="3587" max="3592" width="25.5703125" style="2" customWidth="1"/>
    <col min="3593" max="3596" width="14.140625" style="2" customWidth="1"/>
    <col min="3597" max="3598" width="35.5703125" style="2" customWidth="1"/>
    <col min="3599" max="3600" width="15.5703125" style="2" customWidth="1"/>
    <col min="3601" max="3601" width="17.5703125" style="2" customWidth="1"/>
    <col min="3602" max="3602" width="15.5703125" style="2" customWidth="1"/>
    <col min="3603" max="3603" width="20.5703125" style="2" customWidth="1"/>
    <col min="3604" max="3604" width="27" style="2" customWidth="1"/>
    <col min="3605" max="3606" width="19" style="2" customWidth="1"/>
    <col min="3607" max="3607" width="42.140625" style="2" customWidth="1"/>
    <col min="3608" max="3608" width="15.42578125" style="2" customWidth="1"/>
    <col min="3609" max="3609" width="15.140625" style="2" customWidth="1"/>
    <col min="3610" max="3613" width="13.5703125" style="2" customWidth="1"/>
    <col min="3614" max="3616" width="9.85546875" style="2" customWidth="1"/>
    <col min="3617" max="3617" width="34.140625" style="2" customWidth="1"/>
    <col min="3618" max="3840" width="12.42578125" style="2"/>
    <col min="3841" max="3841" width="6.85546875" style="2" customWidth="1"/>
    <col min="3842" max="3842" width="8.5703125" style="2" customWidth="1"/>
    <col min="3843" max="3848" width="25.5703125" style="2" customWidth="1"/>
    <col min="3849" max="3852" width="14.140625" style="2" customWidth="1"/>
    <col min="3853" max="3854" width="35.5703125" style="2" customWidth="1"/>
    <col min="3855" max="3856" width="15.5703125" style="2" customWidth="1"/>
    <col min="3857" max="3857" width="17.5703125" style="2" customWidth="1"/>
    <col min="3858" max="3858" width="15.5703125" style="2" customWidth="1"/>
    <col min="3859" max="3859" width="20.5703125" style="2" customWidth="1"/>
    <col min="3860" max="3860" width="27" style="2" customWidth="1"/>
    <col min="3861" max="3862" width="19" style="2" customWidth="1"/>
    <col min="3863" max="3863" width="42.140625" style="2" customWidth="1"/>
    <col min="3864" max="3864" width="15.42578125" style="2" customWidth="1"/>
    <col min="3865" max="3865" width="15.140625" style="2" customWidth="1"/>
    <col min="3866" max="3869" width="13.5703125" style="2" customWidth="1"/>
    <col min="3870" max="3872" width="9.85546875" style="2" customWidth="1"/>
    <col min="3873" max="3873" width="34.140625" style="2" customWidth="1"/>
    <col min="3874" max="4096" width="12.42578125" style="2"/>
    <col min="4097" max="4097" width="6.85546875" style="2" customWidth="1"/>
    <col min="4098" max="4098" width="8.5703125" style="2" customWidth="1"/>
    <col min="4099" max="4104" width="25.5703125" style="2" customWidth="1"/>
    <col min="4105" max="4108" width="14.140625" style="2" customWidth="1"/>
    <col min="4109" max="4110" width="35.5703125" style="2" customWidth="1"/>
    <col min="4111" max="4112" width="15.5703125" style="2" customWidth="1"/>
    <col min="4113" max="4113" width="17.5703125" style="2" customWidth="1"/>
    <col min="4114" max="4114" width="15.5703125" style="2" customWidth="1"/>
    <col min="4115" max="4115" width="20.5703125" style="2" customWidth="1"/>
    <col min="4116" max="4116" width="27" style="2" customWidth="1"/>
    <col min="4117" max="4118" width="19" style="2" customWidth="1"/>
    <col min="4119" max="4119" width="42.140625" style="2" customWidth="1"/>
    <col min="4120" max="4120" width="15.42578125" style="2" customWidth="1"/>
    <col min="4121" max="4121" width="15.140625" style="2" customWidth="1"/>
    <col min="4122" max="4125" width="13.5703125" style="2" customWidth="1"/>
    <col min="4126" max="4128" width="9.85546875" style="2" customWidth="1"/>
    <col min="4129" max="4129" width="34.140625" style="2" customWidth="1"/>
    <col min="4130" max="4352" width="12.42578125" style="2"/>
    <col min="4353" max="4353" width="6.85546875" style="2" customWidth="1"/>
    <col min="4354" max="4354" width="8.5703125" style="2" customWidth="1"/>
    <col min="4355" max="4360" width="25.5703125" style="2" customWidth="1"/>
    <col min="4361" max="4364" width="14.140625" style="2" customWidth="1"/>
    <col min="4365" max="4366" width="35.5703125" style="2" customWidth="1"/>
    <col min="4367" max="4368" width="15.5703125" style="2" customWidth="1"/>
    <col min="4369" max="4369" width="17.5703125" style="2" customWidth="1"/>
    <col min="4370" max="4370" width="15.5703125" style="2" customWidth="1"/>
    <col min="4371" max="4371" width="20.5703125" style="2" customWidth="1"/>
    <col min="4372" max="4372" width="27" style="2" customWidth="1"/>
    <col min="4373" max="4374" width="19" style="2" customWidth="1"/>
    <col min="4375" max="4375" width="42.140625" style="2" customWidth="1"/>
    <col min="4376" max="4376" width="15.42578125" style="2" customWidth="1"/>
    <col min="4377" max="4377" width="15.140625" style="2" customWidth="1"/>
    <col min="4378" max="4381" width="13.5703125" style="2" customWidth="1"/>
    <col min="4382" max="4384" width="9.85546875" style="2" customWidth="1"/>
    <col min="4385" max="4385" width="34.140625" style="2" customWidth="1"/>
    <col min="4386" max="4608" width="12.42578125" style="2"/>
    <col min="4609" max="4609" width="6.85546875" style="2" customWidth="1"/>
    <col min="4610" max="4610" width="8.5703125" style="2" customWidth="1"/>
    <col min="4611" max="4616" width="25.5703125" style="2" customWidth="1"/>
    <col min="4617" max="4620" width="14.140625" style="2" customWidth="1"/>
    <col min="4621" max="4622" width="35.5703125" style="2" customWidth="1"/>
    <col min="4623" max="4624" width="15.5703125" style="2" customWidth="1"/>
    <col min="4625" max="4625" width="17.5703125" style="2" customWidth="1"/>
    <col min="4626" max="4626" width="15.5703125" style="2" customWidth="1"/>
    <col min="4627" max="4627" width="20.5703125" style="2" customWidth="1"/>
    <col min="4628" max="4628" width="27" style="2" customWidth="1"/>
    <col min="4629" max="4630" width="19" style="2" customWidth="1"/>
    <col min="4631" max="4631" width="42.140625" style="2" customWidth="1"/>
    <col min="4632" max="4632" width="15.42578125" style="2" customWidth="1"/>
    <col min="4633" max="4633" width="15.140625" style="2" customWidth="1"/>
    <col min="4634" max="4637" width="13.5703125" style="2" customWidth="1"/>
    <col min="4638" max="4640" width="9.85546875" style="2" customWidth="1"/>
    <col min="4641" max="4641" width="34.140625" style="2" customWidth="1"/>
    <col min="4642" max="4864" width="12.42578125" style="2"/>
    <col min="4865" max="4865" width="6.85546875" style="2" customWidth="1"/>
    <col min="4866" max="4866" width="8.5703125" style="2" customWidth="1"/>
    <col min="4867" max="4872" width="25.5703125" style="2" customWidth="1"/>
    <col min="4873" max="4876" width="14.140625" style="2" customWidth="1"/>
    <col min="4877" max="4878" width="35.5703125" style="2" customWidth="1"/>
    <col min="4879" max="4880" width="15.5703125" style="2" customWidth="1"/>
    <col min="4881" max="4881" width="17.5703125" style="2" customWidth="1"/>
    <col min="4882" max="4882" width="15.5703125" style="2" customWidth="1"/>
    <col min="4883" max="4883" width="20.5703125" style="2" customWidth="1"/>
    <col min="4884" max="4884" width="27" style="2" customWidth="1"/>
    <col min="4885" max="4886" width="19" style="2" customWidth="1"/>
    <col min="4887" max="4887" width="42.140625" style="2" customWidth="1"/>
    <col min="4888" max="4888" width="15.42578125" style="2" customWidth="1"/>
    <col min="4889" max="4889" width="15.140625" style="2" customWidth="1"/>
    <col min="4890" max="4893" width="13.5703125" style="2" customWidth="1"/>
    <col min="4894" max="4896" width="9.85546875" style="2" customWidth="1"/>
    <col min="4897" max="4897" width="34.140625" style="2" customWidth="1"/>
    <col min="4898" max="5120" width="12.42578125" style="2"/>
    <col min="5121" max="5121" width="6.85546875" style="2" customWidth="1"/>
    <col min="5122" max="5122" width="8.5703125" style="2" customWidth="1"/>
    <col min="5123" max="5128" width="25.5703125" style="2" customWidth="1"/>
    <col min="5129" max="5132" width="14.140625" style="2" customWidth="1"/>
    <col min="5133" max="5134" width="35.5703125" style="2" customWidth="1"/>
    <col min="5135" max="5136" width="15.5703125" style="2" customWidth="1"/>
    <col min="5137" max="5137" width="17.5703125" style="2" customWidth="1"/>
    <col min="5138" max="5138" width="15.5703125" style="2" customWidth="1"/>
    <col min="5139" max="5139" width="20.5703125" style="2" customWidth="1"/>
    <col min="5140" max="5140" width="27" style="2" customWidth="1"/>
    <col min="5141" max="5142" width="19" style="2" customWidth="1"/>
    <col min="5143" max="5143" width="42.140625" style="2" customWidth="1"/>
    <col min="5144" max="5144" width="15.42578125" style="2" customWidth="1"/>
    <col min="5145" max="5145" width="15.140625" style="2" customWidth="1"/>
    <col min="5146" max="5149" width="13.5703125" style="2" customWidth="1"/>
    <col min="5150" max="5152" width="9.85546875" style="2" customWidth="1"/>
    <col min="5153" max="5153" width="34.140625" style="2" customWidth="1"/>
    <col min="5154" max="5376" width="12.42578125" style="2"/>
    <col min="5377" max="5377" width="6.85546875" style="2" customWidth="1"/>
    <col min="5378" max="5378" width="8.5703125" style="2" customWidth="1"/>
    <col min="5379" max="5384" width="25.5703125" style="2" customWidth="1"/>
    <col min="5385" max="5388" width="14.140625" style="2" customWidth="1"/>
    <col min="5389" max="5390" width="35.5703125" style="2" customWidth="1"/>
    <col min="5391" max="5392" width="15.5703125" style="2" customWidth="1"/>
    <col min="5393" max="5393" width="17.5703125" style="2" customWidth="1"/>
    <col min="5394" max="5394" width="15.5703125" style="2" customWidth="1"/>
    <col min="5395" max="5395" width="20.5703125" style="2" customWidth="1"/>
    <col min="5396" max="5396" width="27" style="2" customWidth="1"/>
    <col min="5397" max="5398" width="19" style="2" customWidth="1"/>
    <col min="5399" max="5399" width="42.140625" style="2" customWidth="1"/>
    <col min="5400" max="5400" width="15.42578125" style="2" customWidth="1"/>
    <col min="5401" max="5401" width="15.140625" style="2" customWidth="1"/>
    <col min="5402" max="5405" width="13.5703125" style="2" customWidth="1"/>
    <col min="5406" max="5408" width="9.85546875" style="2" customWidth="1"/>
    <col min="5409" max="5409" width="34.140625" style="2" customWidth="1"/>
    <col min="5410" max="5632" width="12.42578125" style="2"/>
    <col min="5633" max="5633" width="6.85546875" style="2" customWidth="1"/>
    <col min="5634" max="5634" width="8.5703125" style="2" customWidth="1"/>
    <col min="5635" max="5640" width="25.5703125" style="2" customWidth="1"/>
    <col min="5641" max="5644" width="14.140625" style="2" customWidth="1"/>
    <col min="5645" max="5646" width="35.5703125" style="2" customWidth="1"/>
    <col min="5647" max="5648" width="15.5703125" style="2" customWidth="1"/>
    <col min="5649" max="5649" width="17.5703125" style="2" customWidth="1"/>
    <col min="5650" max="5650" width="15.5703125" style="2" customWidth="1"/>
    <col min="5651" max="5651" width="20.5703125" style="2" customWidth="1"/>
    <col min="5652" max="5652" width="27" style="2" customWidth="1"/>
    <col min="5653" max="5654" width="19" style="2" customWidth="1"/>
    <col min="5655" max="5655" width="42.140625" style="2" customWidth="1"/>
    <col min="5656" max="5656" width="15.42578125" style="2" customWidth="1"/>
    <col min="5657" max="5657" width="15.140625" style="2" customWidth="1"/>
    <col min="5658" max="5661" width="13.5703125" style="2" customWidth="1"/>
    <col min="5662" max="5664" width="9.85546875" style="2" customWidth="1"/>
    <col min="5665" max="5665" width="34.140625" style="2" customWidth="1"/>
    <col min="5666" max="5888" width="12.42578125" style="2"/>
    <col min="5889" max="5889" width="6.85546875" style="2" customWidth="1"/>
    <col min="5890" max="5890" width="8.5703125" style="2" customWidth="1"/>
    <col min="5891" max="5896" width="25.5703125" style="2" customWidth="1"/>
    <col min="5897" max="5900" width="14.140625" style="2" customWidth="1"/>
    <col min="5901" max="5902" width="35.5703125" style="2" customWidth="1"/>
    <col min="5903" max="5904" width="15.5703125" style="2" customWidth="1"/>
    <col min="5905" max="5905" width="17.5703125" style="2" customWidth="1"/>
    <col min="5906" max="5906" width="15.5703125" style="2" customWidth="1"/>
    <col min="5907" max="5907" width="20.5703125" style="2" customWidth="1"/>
    <col min="5908" max="5908" width="27" style="2" customWidth="1"/>
    <col min="5909" max="5910" width="19" style="2" customWidth="1"/>
    <col min="5911" max="5911" width="42.140625" style="2" customWidth="1"/>
    <col min="5912" max="5912" width="15.42578125" style="2" customWidth="1"/>
    <col min="5913" max="5913" width="15.140625" style="2" customWidth="1"/>
    <col min="5914" max="5917" width="13.5703125" style="2" customWidth="1"/>
    <col min="5918" max="5920" width="9.85546875" style="2" customWidth="1"/>
    <col min="5921" max="5921" width="34.140625" style="2" customWidth="1"/>
    <col min="5922" max="6144" width="12.42578125" style="2"/>
    <col min="6145" max="6145" width="6.85546875" style="2" customWidth="1"/>
    <col min="6146" max="6146" width="8.5703125" style="2" customWidth="1"/>
    <col min="6147" max="6152" width="25.5703125" style="2" customWidth="1"/>
    <col min="6153" max="6156" width="14.140625" style="2" customWidth="1"/>
    <col min="6157" max="6158" width="35.5703125" style="2" customWidth="1"/>
    <col min="6159" max="6160" width="15.5703125" style="2" customWidth="1"/>
    <col min="6161" max="6161" width="17.5703125" style="2" customWidth="1"/>
    <col min="6162" max="6162" width="15.5703125" style="2" customWidth="1"/>
    <col min="6163" max="6163" width="20.5703125" style="2" customWidth="1"/>
    <col min="6164" max="6164" width="27" style="2" customWidth="1"/>
    <col min="6165" max="6166" width="19" style="2" customWidth="1"/>
    <col min="6167" max="6167" width="42.140625" style="2" customWidth="1"/>
    <col min="6168" max="6168" width="15.42578125" style="2" customWidth="1"/>
    <col min="6169" max="6169" width="15.140625" style="2" customWidth="1"/>
    <col min="6170" max="6173" width="13.5703125" style="2" customWidth="1"/>
    <col min="6174" max="6176" width="9.85546875" style="2" customWidth="1"/>
    <col min="6177" max="6177" width="34.140625" style="2" customWidth="1"/>
    <col min="6178" max="6400" width="12.42578125" style="2"/>
    <col min="6401" max="6401" width="6.85546875" style="2" customWidth="1"/>
    <col min="6402" max="6402" width="8.5703125" style="2" customWidth="1"/>
    <col min="6403" max="6408" width="25.5703125" style="2" customWidth="1"/>
    <col min="6409" max="6412" width="14.140625" style="2" customWidth="1"/>
    <col min="6413" max="6414" width="35.5703125" style="2" customWidth="1"/>
    <col min="6415" max="6416" width="15.5703125" style="2" customWidth="1"/>
    <col min="6417" max="6417" width="17.5703125" style="2" customWidth="1"/>
    <col min="6418" max="6418" width="15.5703125" style="2" customWidth="1"/>
    <col min="6419" max="6419" width="20.5703125" style="2" customWidth="1"/>
    <col min="6420" max="6420" width="27" style="2" customWidth="1"/>
    <col min="6421" max="6422" width="19" style="2" customWidth="1"/>
    <col min="6423" max="6423" width="42.140625" style="2" customWidth="1"/>
    <col min="6424" max="6424" width="15.42578125" style="2" customWidth="1"/>
    <col min="6425" max="6425" width="15.140625" style="2" customWidth="1"/>
    <col min="6426" max="6429" width="13.5703125" style="2" customWidth="1"/>
    <col min="6430" max="6432" width="9.85546875" style="2" customWidth="1"/>
    <col min="6433" max="6433" width="34.140625" style="2" customWidth="1"/>
    <col min="6434" max="6656" width="12.42578125" style="2"/>
    <col min="6657" max="6657" width="6.85546875" style="2" customWidth="1"/>
    <col min="6658" max="6658" width="8.5703125" style="2" customWidth="1"/>
    <col min="6659" max="6664" width="25.5703125" style="2" customWidth="1"/>
    <col min="6665" max="6668" width="14.140625" style="2" customWidth="1"/>
    <col min="6669" max="6670" width="35.5703125" style="2" customWidth="1"/>
    <col min="6671" max="6672" width="15.5703125" style="2" customWidth="1"/>
    <col min="6673" max="6673" width="17.5703125" style="2" customWidth="1"/>
    <col min="6674" max="6674" width="15.5703125" style="2" customWidth="1"/>
    <col min="6675" max="6675" width="20.5703125" style="2" customWidth="1"/>
    <col min="6676" max="6676" width="27" style="2" customWidth="1"/>
    <col min="6677" max="6678" width="19" style="2" customWidth="1"/>
    <col min="6679" max="6679" width="42.140625" style="2" customWidth="1"/>
    <col min="6680" max="6680" width="15.42578125" style="2" customWidth="1"/>
    <col min="6681" max="6681" width="15.140625" style="2" customWidth="1"/>
    <col min="6682" max="6685" width="13.5703125" style="2" customWidth="1"/>
    <col min="6686" max="6688" width="9.85546875" style="2" customWidth="1"/>
    <col min="6689" max="6689" width="34.140625" style="2" customWidth="1"/>
    <col min="6690" max="6912" width="12.42578125" style="2"/>
    <col min="6913" max="6913" width="6.85546875" style="2" customWidth="1"/>
    <col min="6914" max="6914" width="8.5703125" style="2" customWidth="1"/>
    <col min="6915" max="6920" width="25.5703125" style="2" customWidth="1"/>
    <col min="6921" max="6924" width="14.140625" style="2" customWidth="1"/>
    <col min="6925" max="6926" width="35.5703125" style="2" customWidth="1"/>
    <col min="6927" max="6928" width="15.5703125" style="2" customWidth="1"/>
    <col min="6929" max="6929" width="17.5703125" style="2" customWidth="1"/>
    <col min="6930" max="6930" width="15.5703125" style="2" customWidth="1"/>
    <col min="6931" max="6931" width="20.5703125" style="2" customWidth="1"/>
    <col min="6932" max="6932" width="27" style="2" customWidth="1"/>
    <col min="6933" max="6934" width="19" style="2" customWidth="1"/>
    <col min="6935" max="6935" width="42.140625" style="2" customWidth="1"/>
    <col min="6936" max="6936" width="15.42578125" style="2" customWidth="1"/>
    <col min="6937" max="6937" width="15.140625" style="2" customWidth="1"/>
    <col min="6938" max="6941" width="13.5703125" style="2" customWidth="1"/>
    <col min="6942" max="6944" width="9.85546875" style="2" customWidth="1"/>
    <col min="6945" max="6945" width="34.140625" style="2" customWidth="1"/>
    <col min="6946" max="7168" width="12.42578125" style="2"/>
    <col min="7169" max="7169" width="6.85546875" style="2" customWidth="1"/>
    <col min="7170" max="7170" width="8.5703125" style="2" customWidth="1"/>
    <col min="7171" max="7176" width="25.5703125" style="2" customWidth="1"/>
    <col min="7177" max="7180" width="14.140625" style="2" customWidth="1"/>
    <col min="7181" max="7182" width="35.5703125" style="2" customWidth="1"/>
    <col min="7183" max="7184" width="15.5703125" style="2" customWidth="1"/>
    <col min="7185" max="7185" width="17.5703125" style="2" customWidth="1"/>
    <col min="7186" max="7186" width="15.5703125" style="2" customWidth="1"/>
    <col min="7187" max="7187" width="20.5703125" style="2" customWidth="1"/>
    <col min="7188" max="7188" width="27" style="2" customWidth="1"/>
    <col min="7189" max="7190" width="19" style="2" customWidth="1"/>
    <col min="7191" max="7191" width="42.140625" style="2" customWidth="1"/>
    <col min="7192" max="7192" width="15.42578125" style="2" customWidth="1"/>
    <col min="7193" max="7193" width="15.140625" style="2" customWidth="1"/>
    <col min="7194" max="7197" width="13.5703125" style="2" customWidth="1"/>
    <col min="7198" max="7200" width="9.85546875" style="2" customWidth="1"/>
    <col min="7201" max="7201" width="34.140625" style="2" customWidth="1"/>
    <col min="7202" max="7424" width="12.42578125" style="2"/>
    <col min="7425" max="7425" width="6.85546875" style="2" customWidth="1"/>
    <col min="7426" max="7426" width="8.5703125" style="2" customWidth="1"/>
    <col min="7427" max="7432" width="25.5703125" style="2" customWidth="1"/>
    <col min="7433" max="7436" width="14.140625" style="2" customWidth="1"/>
    <col min="7437" max="7438" width="35.5703125" style="2" customWidth="1"/>
    <col min="7439" max="7440" width="15.5703125" style="2" customWidth="1"/>
    <col min="7441" max="7441" width="17.5703125" style="2" customWidth="1"/>
    <col min="7442" max="7442" width="15.5703125" style="2" customWidth="1"/>
    <col min="7443" max="7443" width="20.5703125" style="2" customWidth="1"/>
    <col min="7444" max="7444" width="27" style="2" customWidth="1"/>
    <col min="7445" max="7446" width="19" style="2" customWidth="1"/>
    <col min="7447" max="7447" width="42.140625" style="2" customWidth="1"/>
    <col min="7448" max="7448" width="15.42578125" style="2" customWidth="1"/>
    <col min="7449" max="7449" width="15.140625" style="2" customWidth="1"/>
    <col min="7450" max="7453" width="13.5703125" style="2" customWidth="1"/>
    <col min="7454" max="7456" width="9.85546875" style="2" customWidth="1"/>
    <col min="7457" max="7457" width="34.140625" style="2" customWidth="1"/>
    <col min="7458" max="7680" width="12.42578125" style="2"/>
    <col min="7681" max="7681" width="6.85546875" style="2" customWidth="1"/>
    <col min="7682" max="7682" width="8.5703125" style="2" customWidth="1"/>
    <col min="7683" max="7688" width="25.5703125" style="2" customWidth="1"/>
    <col min="7689" max="7692" width="14.140625" style="2" customWidth="1"/>
    <col min="7693" max="7694" width="35.5703125" style="2" customWidth="1"/>
    <col min="7695" max="7696" width="15.5703125" style="2" customWidth="1"/>
    <col min="7697" max="7697" width="17.5703125" style="2" customWidth="1"/>
    <col min="7698" max="7698" width="15.5703125" style="2" customWidth="1"/>
    <col min="7699" max="7699" width="20.5703125" style="2" customWidth="1"/>
    <col min="7700" max="7700" width="27" style="2" customWidth="1"/>
    <col min="7701" max="7702" width="19" style="2" customWidth="1"/>
    <col min="7703" max="7703" width="42.140625" style="2" customWidth="1"/>
    <col min="7704" max="7704" width="15.42578125" style="2" customWidth="1"/>
    <col min="7705" max="7705" width="15.140625" style="2" customWidth="1"/>
    <col min="7706" max="7709" width="13.5703125" style="2" customWidth="1"/>
    <col min="7710" max="7712" width="9.85546875" style="2" customWidth="1"/>
    <col min="7713" max="7713" width="34.140625" style="2" customWidth="1"/>
    <col min="7714" max="7936" width="12.42578125" style="2"/>
    <col min="7937" max="7937" width="6.85546875" style="2" customWidth="1"/>
    <col min="7938" max="7938" width="8.5703125" style="2" customWidth="1"/>
    <col min="7939" max="7944" width="25.5703125" style="2" customWidth="1"/>
    <col min="7945" max="7948" width="14.140625" style="2" customWidth="1"/>
    <col min="7949" max="7950" width="35.5703125" style="2" customWidth="1"/>
    <col min="7951" max="7952" width="15.5703125" style="2" customWidth="1"/>
    <col min="7953" max="7953" width="17.5703125" style="2" customWidth="1"/>
    <col min="7954" max="7954" width="15.5703125" style="2" customWidth="1"/>
    <col min="7955" max="7955" width="20.5703125" style="2" customWidth="1"/>
    <col min="7956" max="7956" width="27" style="2" customWidth="1"/>
    <col min="7957" max="7958" width="19" style="2" customWidth="1"/>
    <col min="7959" max="7959" width="42.140625" style="2" customWidth="1"/>
    <col min="7960" max="7960" width="15.42578125" style="2" customWidth="1"/>
    <col min="7961" max="7961" width="15.140625" style="2" customWidth="1"/>
    <col min="7962" max="7965" width="13.5703125" style="2" customWidth="1"/>
    <col min="7966" max="7968" width="9.85546875" style="2" customWidth="1"/>
    <col min="7969" max="7969" width="34.140625" style="2" customWidth="1"/>
    <col min="7970" max="8192" width="12.42578125" style="2"/>
    <col min="8193" max="8193" width="6.85546875" style="2" customWidth="1"/>
    <col min="8194" max="8194" width="8.5703125" style="2" customWidth="1"/>
    <col min="8195" max="8200" width="25.5703125" style="2" customWidth="1"/>
    <col min="8201" max="8204" width="14.140625" style="2" customWidth="1"/>
    <col min="8205" max="8206" width="35.5703125" style="2" customWidth="1"/>
    <col min="8207" max="8208" width="15.5703125" style="2" customWidth="1"/>
    <col min="8209" max="8209" width="17.5703125" style="2" customWidth="1"/>
    <col min="8210" max="8210" width="15.5703125" style="2" customWidth="1"/>
    <col min="8211" max="8211" width="20.5703125" style="2" customWidth="1"/>
    <col min="8212" max="8212" width="27" style="2" customWidth="1"/>
    <col min="8213" max="8214" width="19" style="2" customWidth="1"/>
    <col min="8215" max="8215" width="42.140625" style="2" customWidth="1"/>
    <col min="8216" max="8216" width="15.42578125" style="2" customWidth="1"/>
    <col min="8217" max="8217" width="15.140625" style="2" customWidth="1"/>
    <col min="8218" max="8221" width="13.5703125" style="2" customWidth="1"/>
    <col min="8222" max="8224" width="9.85546875" style="2" customWidth="1"/>
    <col min="8225" max="8225" width="34.140625" style="2" customWidth="1"/>
    <col min="8226" max="8448" width="12.42578125" style="2"/>
    <col min="8449" max="8449" width="6.85546875" style="2" customWidth="1"/>
    <col min="8450" max="8450" width="8.5703125" style="2" customWidth="1"/>
    <col min="8451" max="8456" width="25.5703125" style="2" customWidth="1"/>
    <col min="8457" max="8460" width="14.140625" style="2" customWidth="1"/>
    <col min="8461" max="8462" width="35.5703125" style="2" customWidth="1"/>
    <col min="8463" max="8464" width="15.5703125" style="2" customWidth="1"/>
    <col min="8465" max="8465" width="17.5703125" style="2" customWidth="1"/>
    <col min="8466" max="8466" width="15.5703125" style="2" customWidth="1"/>
    <col min="8467" max="8467" width="20.5703125" style="2" customWidth="1"/>
    <col min="8468" max="8468" width="27" style="2" customWidth="1"/>
    <col min="8469" max="8470" width="19" style="2" customWidth="1"/>
    <col min="8471" max="8471" width="42.140625" style="2" customWidth="1"/>
    <col min="8472" max="8472" width="15.42578125" style="2" customWidth="1"/>
    <col min="8473" max="8473" width="15.140625" style="2" customWidth="1"/>
    <col min="8474" max="8477" width="13.5703125" style="2" customWidth="1"/>
    <col min="8478" max="8480" width="9.85546875" style="2" customWidth="1"/>
    <col min="8481" max="8481" width="34.140625" style="2" customWidth="1"/>
    <col min="8482" max="8704" width="12.42578125" style="2"/>
    <col min="8705" max="8705" width="6.85546875" style="2" customWidth="1"/>
    <col min="8706" max="8706" width="8.5703125" style="2" customWidth="1"/>
    <col min="8707" max="8712" width="25.5703125" style="2" customWidth="1"/>
    <col min="8713" max="8716" width="14.140625" style="2" customWidth="1"/>
    <col min="8717" max="8718" width="35.5703125" style="2" customWidth="1"/>
    <col min="8719" max="8720" width="15.5703125" style="2" customWidth="1"/>
    <col min="8721" max="8721" width="17.5703125" style="2" customWidth="1"/>
    <col min="8722" max="8722" width="15.5703125" style="2" customWidth="1"/>
    <col min="8723" max="8723" width="20.5703125" style="2" customWidth="1"/>
    <col min="8724" max="8724" width="27" style="2" customWidth="1"/>
    <col min="8725" max="8726" width="19" style="2" customWidth="1"/>
    <col min="8727" max="8727" width="42.140625" style="2" customWidth="1"/>
    <col min="8728" max="8728" width="15.42578125" style="2" customWidth="1"/>
    <col min="8729" max="8729" width="15.140625" style="2" customWidth="1"/>
    <col min="8730" max="8733" width="13.5703125" style="2" customWidth="1"/>
    <col min="8734" max="8736" width="9.85546875" style="2" customWidth="1"/>
    <col min="8737" max="8737" width="34.140625" style="2" customWidth="1"/>
    <col min="8738" max="8960" width="12.42578125" style="2"/>
    <col min="8961" max="8961" width="6.85546875" style="2" customWidth="1"/>
    <col min="8962" max="8962" width="8.5703125" style="2" customWidth="1"/>
    <col min="8963" max="8968" width="25.5703125" style="2" customWidth="1"/>
    <col min="8969" max="8972" width="14.140625" style="2" customWidth="1"/>
    <col min="8973" max="8974" width="35.5703125" style="2" customWidth="1"/>
    <col min="8975" max="8976" width="15.5703125" style="2" customWidth="1"/>
    <col min="8977" max="8977" width="17.5703125" style="2" customWidth="1"/>
    <col min="8978" max="8978" width="15.5703125" style="2" customWidth="1"/>
    <col min="8979" max="8979" width="20.5703125" style="2" customWidth="1"/>
    <col min="8980" max="8980" width="27" style="2" customWidth="1"/>
    <col min="8981" max="8982" width="19" style="2" customWidth="1"/>
    <col min="8983" max="8983" width="42.140625" style="2" customWidth="1"/>
    <col min="8984" max="8984" width="15.42578125" style="2" customWidth="1"/>
    <col min="8985" max="8985" width="15.140625" style="2" customWidth="1"/>
    <col min="8986" max="8989" width="13.5703125" style="2" customWidth="1"/>
    <col min="8990" max="8992" width="9.85546875" style="2" customWidth="1"/>
    <col min="8993" max="8993" width="34.140625" style="2" customWidth="1"/>
    <col min="8994" max="9216" width="12.42578125" style="2"/>
    <col min="9217" max="9217" width="6.85546875" style="2" customWidth="1"/>
    <col min="9218" max="9218" width="8.5703125" style="2" customWidth="1"/>
    <col min="9219" max="9224" width="25.5703125" style="2" customWidth="1"/>
    <col min="9225" max="9228" width="14.140625" style="2" customWidth="1"/>
    <col min="9229" max="9230" width="35.5703125" style="2" customWidth="1"/>
    <col min="9231" max="9232" width="15.5703125" style="2" customWidth="1"/>
    <col min="9233" max="9233" width="17.5703125" style="2" customWidth="1"/>
    <col min="9234" max="9234" width="15.5703125" style="2" customWidth="1"/>
    <col min="9235" max="9235" width="20.5703125" style="2" customWidth="1"/>
    <col min="9236" max="9236" width="27" style="2" customWidth="1"/>
    <col min="9237" max="9238" width="19" style="2" customWidth="1"/>
    <col min="9239" max="9239" width="42.140625" style="2" customWidth="1"/>
    <col min="9240" max="9240" width="15.42578125" style="2" customWidth="1"/>
    <col min="9241" max="9241" width="15.140625" style="2" customWidth="1"/>
    <col min="9242" max="9245" width="13.5703125" style="2" customWidth="1"/>
    <col min="9246" max="9248" width="9.85546875" style="2" customWidth="1"/>
    <col min="9249" max="9249" width="34.140625" style="2" customWidth="1"/>
    <col min="9250" max="9472" width="12.42578125" style="2"/>
    <col min="9473" max="9473" width="6.85546875" style="2" customWidth="1"/>
    <col min="9474" max="9474" width="8.5703125" style="2" customWidth="1"/>
    <col min="9475" max="9480" width="25.5703125" style="2" customWidth="1"/>
    <col min="9481" max="9484" width="14.140625" style="2" customWidth="1"/>
    <col min="9485" max="9486" width="35.5703125" style="2" customWidth="1"/>
    <col min="9487" max="9488" width="15.5703125" style="2" customWidth="1"/>
    <col min="9489" max="9489" width="17.5703125" style="2" customWidth="1"/>
    <col min="9490" max="9490" width="15.5703125" style="2" customWidth="1"/>
    <col min="9491" max="9491" width="20.5703125" style="2" customWidth="1"/>
    <col min="9492" max="9492" width="27" style="2" customWidth="1"/>
    <col min="9493" max="9494" width="19" style="2" customWidth="1"/>
    <col min="9495" max="9495" width="42.140625" style="2" customWidth="1"/>
    <col min="9496" max="9496" width="15.42578125" style="2" customWidth="1"/>
    <col min="9497" max="9497" width="15.140625" style="2" customWidth="1"/>
    <col min="9498" max="9501" width="13.5703125" style="2" customWidth="1"/>
    <col min="9502" max="9504" width="9.85546875" style="2" customWidth="1"/>
    <col min="9505" max="9505" width="34.140625" style="2" customWidth="1"/>
    <col min="9506" max="9728" width="12.42578125" style="2"/>
    <col min="9729" max="9729" width="6.85546875" style="2" customWidth="1"/>
    <col min="9730" max="9730" width="8.5703125" style="2" customWidth="1"/>
    <col min="9731" max="9736" width="25.5703125" style="2" customWidth="1"/>
    <col min="9737" max="9740" width="14.140625" style="2" customWidth="1"/>
    <col min="9741" max="9742" width="35.5703125" style="2" customWidth="1"/>
    <col min="9743" max="9744" width="15.5703125" style="2" customWidth="1"/>
    <col min="9745" max="9745" width="17.5703125" style="2" customWidth="1"/>
    <col min="9746" max="9746" width="15.5703125" style="2" customWidth="1"/>
    <col min="9747" max="9747" width="20.5703125" style="2" customWidth="1"/>
    <col min="9748" max="9748" width="27" style="2" customWidth="1"/>
    <col min="9749" max="9750" width="19" style="2" customWidth="1"/>
    <col min="9751" max="9751" width="42.140625" style="2" customWidth="1"/>
    <col min="9752" max="9752" width="15.42578125" style="2" customWidth="1"/>
    <col min="9753" max="9753" width="15.140625" style="2" customWidth="1"/>
    <col min="9754" max="9757" width="13.5703125" style="2" customWidth="1"/>
    <col min="9758" max="9760" width="9.85546875" style="2" customWidth="1"/>
    <col min="9761" max="9761" width="34.140625" style="2" customWidth="1"/>
    <col min="9762" max="9984" width="12.42578125" style="2"/>
    <col min="9985" max="9985" width="6.85546875" style="2" customWidth="1"/>
    <col min="9986" max="9986" width="8.5703125" style="2" customWidth="1"/>
    <col min="9987" max="9992" width="25.5703125" style="2" customWidth="1"/>
    <col min="9993" max="9996" width="14.140625" style="2" customWidth="1"/>
    <col min="9997" max="9998" width="35.5703125" style="2" customWidth="1"/>
    <col min="9999" max="10000" width="15.5703125" style="2" customWidth="1"/>
    <col min="10001" max="10001" width="17.5703125" style="2" customWidth="1"/>
    <col min="10002" max="10002" width="15.5703125" style="2" customWidth="1"/>
    <col min="10003" max="10003" width="20.5703125" style="2" customWidth="1"/>
    <col min="10004" max="10004" width="27" style="2" customWidth="1"/>
    <col min="10005" max="10006" width="19" style="2" customWidth="1"/>
    <col min="10007" max="10007" width="42.140625" style="2" customWidth="1"/>
    <col min="10008" max="10008" width="15.42578125" style="2" customWidth="1"/>
    <col min="10009" max="10009" width="15.140625" style="2" customWidth="1"/>
    <col min="10010" max="10013" width="13.5703125" style="2" customWidth="1"/>
    <col min="10014" max="10016" width="9.85546875" style="2" customWidth="1"/>
    <col min="10017" max="10017" width="34.140625" style="2" customWidth="1"/>
    <col min="10018" max="10240" width="12.42578125" style="2"/>
    <col min="10241" max="10241" width="6.85546875" style="2" customWidth="1"/>
    <col min="10242" max="10242" width="8.5703125" style="2" customWidth="1"/>
    <col min="10243" max="10248" width="25.5703125" style="2" customWidth="1"/>
    <col min="10249" max="10252" width="14.140625" style="2" customWidth="1"/>
    <col min="10253" max="10254" width="35.5703125" style="2" customWidth="1"/>
    <col min="10255" max="10256" width="15.5703125" style="2" customWidth="1"/>
    <col min="10257" max="10257" width="17.5703125" style="2" customWidth="1"/>
    <col min="10258" max="10258" width="15.5703125" style="2" customWidth="1"/>
    <col min="10259" max="10259" width="20.5703125" style="2" customWidth="1"/>
    <col min="10260" max="10260" width="27" style="2" customWidth="1"/>
    <col min="10261" max="10262" width="19" style="2" customWidth="1"/>
    <col min="10263" max="10263" width="42.140625" style="2" customWidth="1"/>
    <col min="10264" max="10264" width="15.42578125" style="2" customWidth="1"/>
    <col min="10265" max="10265" width="15.140625" style="2" customWidth="1"/>
    <col min="10266" max="10269" width="13.5703125" style="2" customWidth="1"/>
    <col min="10270" max="10272" width="9.85546875" style="2" customWidth="1"/>
    <col min="10273" max="10273" width="34.140625" style="2" customWidth="1"/>
    <col min="10274" max="10496" width="12.42578125" style="2"/>
    <col min="10497" max="10497" width="6.85546875" style="2" customWidth="1"/>
    <col min="10498" max="10498" width="8.5703125" style="2" customWidth="1"/>
    <col min="10499" max="10504" width="25.5703125" style="2" customWidth="1"/>
    <col min="10505" max="10508" width="14.140625" style="2" customWidth="1"/>
    <col min="10509" max="10510" width="35.5703125" style="2" customWidth="1"/>
    <col min="10511" max="10512" width="15.5703125" style="2" customWidth="1"/>
    <col min="10513" max="10513" width="17.5703125" style="2" customWidth="1"/>
    <col min="10514" max="10514" width="15.5703125" style="2" customWidth="1"/>
    <col min="10515" max="10515" width="20.5703125" style="2" customWidth="1"/>
    <col min="10516" max="10516" width="27" style="2" customWidth="1"/>
    <col min="10517" max="10518" width="19" style="2" customWidth="1"/>
    <col min="10519" max="10519" width="42.140625" style="2" customWidth="1"/>
    <col min="10520" max="10520" width="15.42578125" style="2" customWidth="1"/>
    <col min="10521" max="10521" width="15.140625" style="2" customWidth="1"/>
    <col min="10522" max="10525" width="13.5703125" style="2" customWidth="1"/>
    <col min="10526" max="10528" width="9.85546875" style="2" customWidth="1"/>
    <col min="10529" max="10529" width="34.140625" style="2" customWidth="1"/>
    <col min="10530" max="10752" width="12.42578125" style="2"/>
    <col min="10753" max="10753" width="6.85546875" style="2" customWidth="1"/>
    <col min="10754" max="10754" width="8.5703125" style="2" customWidth="1"/>
    <col min="10755" max="10760" width="25.5703125" style="2" customWidth="1"/>
    <col min="10761" max="10764" width="14.140625" style="2" customWidth="1"/>
    <col min="10765" max="10766" width="35.5703125" style="2" customWidth="1"/>
    <col min="10767" max="10768" width="15.5703125" style="2" customWidth="1"/>
    <col min="10769" max="10769" width="17.5703125" style="2" customWidth="1"/>
    <col min="10770" max="10770" width="15.5703125" style="2" customWidth="1"/>
    <col min="10771" max="10771" width="20.5703125" style="2" customWidth="1"/>
    <col min="10772" max="10772" width="27" style="2" customWidth="1"/>
    <col min="10773" max="10774" width="19" style="2" customWidth="1"/>
    <col min="10775" max="10775" width="42.140625" style="2" customWidth="1"/>
    <col min="10776" max="10776" width="15.42578125" style="2" customWidth="1"/>
    <col min="10777" max="10777" width="15.140625" style="2" customWidth="1"/>
    <col min="10778" max="10781" width="13.5703125" style="2" customWidth="1"/>
    <col min="10782" max="10784" width="9.85546875" style="2" customWidth="1"/>
    <col min="10785" max="10785" width="34.140625" style="2" customWidth="1"/>
    <col min="10786" max="11008" width="12.42578125" style="2"/>
    <col min="11009" max="11009" width="6.85546875" style="2" customWidth="1"/>
    <col min="11010" max="11010" width="8.5703125" style="2" customWidth="1"/>
    <col min="11011" max="11016" width="25.5703125" style="2" customWidth="1"/>
    <col min="11017" max="11020" width="14.140625" style="2" customWidth="1"/>
    <col min="11021" max="11022" width="35.5703125" style="2" customWidth="1"/>
    <col min="11023" max="11024" width="15.5703125" style="2" customWidth="1"/>
    <col min="11025" max="11025" width="17.5703125" style="2" customWidth="1"/>
    <col min="11026" max="11026" width="15.5703125" style="2" customWidth="1"/>
    <col min="11027" max="11027" width="20.5703125" style="2" customWidth="1"/>
    <col min="11028" max="11028" width="27" style="2" customWidth="1"/>
    <col min="11029" max="11030" width="19" style="2" customWidth="1"/>
    <col min="11031" max="11031" width="42.140625" style="2" customWidth="1"/>
    <col min="11032" max="11032" width="15.42578125" style="2" customWidth="1"/>
    <col min="11033" max="11033" width="15.140625" style="2" customWidth="1"/>
    <col min="11034" max="11037" width="13.5703125" style="2" customWidth="1"/>
    <col min="11038" max="11040" width="9.85546875" style="2" customWidth="1"/>
    <col min="11041" max="11041" width="34.140625" style="2" customWidth="1"/>
    <col min="11042" max="11264" width="12.42578125" style="2"/>
    <col min="11265" max="11265" width="6.85546875" style="2" customWidth="1"/>
    <col min="11266" max="11266" width="8.5703125" style="2" customWidth="1"/>
    <col min="11267" max="11272" width="25.5703125" style="2" customWidth="1"/>
    <col min="11273" max="11276" width="14.140625" style="2" customWidth="1"/>
    <col min="11277" max="11278" width="35.5703125" style="2" customWidth="1"/>
    <col min="11279" max="11280" width="15.5703125" style="2" customWidth="1"/>
    <col min="11281" max="11281" width="17.5703125" style="2" customWidth="1"/>
    <col min="11282" max="11282" width="15.5703125" style="2" customWidth="1"/>
    <col min="11283" max="11283" width="20.5703125" style="2" customWidth="1"/>
    <col min="11284" max="11284" width="27" style="2" customWidth="1"/>
    <col min="11285" max="11286" width="19" style="2" customWidth="1"/>
    <col min="11287" max="11287" width="42.140625" style="2" customWidth="1"/>
    <col min="11288" max="11288" width="15.42578125" style="2" customWidth="1"/>
    <col min="11289" max="11289" width="15.140625" style="2" customWidth="1"/>
    <col min="11290" max="11293" width="13.5703125" style="2" customWidth="1"/>
    <col min="11294" max="11296" width="9.85546875" style="2" customWidth="1"/>
    <col min="11297" max="11297" width="34.140625" style="2" customWidth="1"/>
    <col min="11298" max="11520" width="12.42578125" style="2"/>
    <col min="11521" max="11521" width="6.85546875" style="2" customWidth="1"/>
    <col min="11522" max="11522" width="8.5703125" style="2" customWidth="1"/>
    <col min="11523" max="11528" width="25.5703125" style="2" customWidth="1"/>
    <col min="11529" max="11532" width="14.140625" style="2" customWidth="1"/>
    <col min="11533" max="11534" width="35.5703125" style="2" customWidth="1"/>
    <col min="11535" max="11536" width="15.5703125" style="2" customWidth="1"/>
    <col min="11537" max="11537" width="17.5703125" style="2" customWidth="1"/>
    <col min="11538" max="11538" width="15.5703125" style="2" customWidth="1"/>
    <col min="11539" max="11539" width="20.5703125" style="2" customWidth="1"/>
    <col min="11540" max="11540" width="27" style="2" customWidth="1"/>
    <col min="11541" max="11542" width="19" style="2" customWidth="1"/>
    <col min="11543" max="11543" width="42.140625" style="2" customWidth="1"/>
    <col min="11544" max="11544" width="15.42578125" style="2" customWidth="1"/>
    <col min="11545" max="11545" width="15.140625" style="2" customWidth="1"/>
    <col min="11546" max="11549" width="13.5703125" style="2" customWidth="1"/>
    <col min="11550" max="11552" width="9.85546875" style="2" customWidth="1"/>
    <col min="11553" max="11553" width="34.140625" style="2" customWidth="1"/>
    <col min="11554" max="11776" width="12.42578125" style="2"/>
    <col min="11777" max="11777" width="6.85546875" style="2" customWidth="1"/>
    <col min="11778" max="11778" width="8.5703125" style="2" customWidth="1"/>
    <col min="11779" max="11784" width="25.5703125" style="2" customWidth="1"/>
    <col min="11785" max="11788" width="14.140625" style="2" customWidth="1"/>
    <col min="11789" max="11790" width="35.5703125" style="2" customWidth="1"/>
    <col min="11791" max="11792" width="15.5703125" style="2" customWidth="1"/>
    <col min="11793" max="11793" width="17.5703125" style="2" customWidth="1"/>
    <col min="11794" max="11794" width="15.5703125" style="2" customWidth="1"/>
    <col min="11795" max="11795" width="20.5703125" style="2" customWidth="1"/>
    <col min="11796" max="11796" width="27" style="2" customWidth="1"/>
    <col min="11797" max="11798" width="19" style="2" customWidth="1"/>
    <col min="11799" max="11799" width="42.140625" style="2" customWidth="1"/>
    <col min="11800" max="11800" width="15.42578125" style="2" customWidth="1"/>
    <col min="11801" max="11801" width="15.140625" style="2" customWidth="1"/>
    <col min="11802" max="11805" width="13.5703125" style="2" customWidth="1"/>
    <col min="11806" max="11808" width="9.85546875" style="2" customWidth="1"/>
    <col min="11809" max="11809" width="34.140625" style="2" customWidth="1"/>
    <col min="11810" max="12032" width="12.42578125" style="2"/>
    <col min="12033" max="12033" width="6.85546875" style="2" customWidth="1"/>
    <col min="12034" max="12034" width="8.5703125" style="2" customWidth="1"/>
    <col min="12035" max="12040" width="25.5703125" style="2" customWidth="1"/>
    <col min="12041" max="12044" width="14.140625" style="2" customWidth="1"/>
    <col min="12045" max="12046" width="35.5703125" style="2" customWidth="1"/>
    <col min="12047" max="12048" width="15.5703125" style="2" customWidth="1"/>
    <col min="12049" max="12049" width="17.5703125" style="2" customWidth="1"/>
    <col min="12050" max="12050" width="15.5703125" style="2" customWidth="1"/>
    <col min="12051" max="12051" width="20.5703125" style="2" customWidth="1"/>
    <col min="12052" max="12052" width="27" style="2" customWidth="1"/>
    <col min="12053" max="12054" width="19" style="2" customWidth="1"/>
    <col min="12055" max="12055" width="42.140625" style="2" customWidth="1"/>
    <col min="12056" max="12056" width="15.42578125" style="2" customWidth="1"/>
    <col min="12057" max="12057" width="15.140625" style="2" customWidth="1"/>
    <col min="12058" max="12061" width="13.5703125" style="2" customWidth="1"/>
    <col min="12062" max="12064" width="9.85546875" style="2" customWidth="1"/>
    <col min="12065" max="12065" width="34.140625" style="2" customWidth="1"/>
    <col min="12066" max="12288" width="12.42578125" style="2"/>
    <col min="12289" max="12289" width="6.85546875" style="2" customWidth="1"/>
    <col min="12290" max="12290" width="8.5703125" style="2" customWidth="1"/>
    <col min="12291" max="12296" width="25.5703125" style="2" customWidth="1"/>
    <col min="12297" max="12300" width="14.140625" style="2" customWidth="1"/>
    <col min="12301" max="12302" width="35.5703125" style="2" customWidth="1"/>
    <col min="12303" max="12304" width="15.5703125" style="2" customWidth="1"/>
    <col min="12305" max="12305" width="17.5703125" style="2" customWidth="1"/>
    <col min="12306" max="12306" width="15.5703125" style="2" customWidth="1"/>
    <col min="12307" max="12307" width="20.5703125" style="2" customWidth="1"/>
    <col min="12308" max="12308" width="27" style="2" customWidth="1"/>
    <col min="12309" max="12310" width="19" style="2" customWidth="1"/>
    <col min="12311" max="12311" width="42.140625" style="2" customWidth="1"/>
    <col min="12312" max="12312" width="15.42578125" style="2" customWidth="1"/>
    <col min="12313" max="12313" width="15.140625" style="2" customWidth="1"/>
    <col min="12314" max="12317" width="13.5703125" style="2" customWidth="1"/>
    <col min="12318" max="12320" width="9.85546875" style="2" customWidth="1"/>
    <col min="12321" max="12321" width="34.140625" style="2" customWidth="1"/>
    <col min="12322" max="12544" width="12.42578125" style="2"/>
    <col min="12545" max="12545" width="6.85546875" style="2" customWidth="1"/>
    <col min="12546" max="12546" width="8.5703125" style="2" customWidth="1"/>
    <col min="12547" max="12552" width="25.5703125" style="2" customWidth="1"/>
    <col min="12553" max="12556" width="14.140625" style="2" customWidth="1"/>
    <col min="12557" max="12558" width="35.5703125" style="2" customWidth="1"/>
    <col min="12559" max="12560" width="15.5703125" style="2" customWidth="1"/>
    <col min="12561" max="12561" width="17.5703125" style="2" customWidth="1"/>
    <col min="12562" max="12562" width="15.5703125" style="2" customWidth="1"/>
    <col min="12563" max="12563" width="20.5703125" style="2" customWidth="1"/>
    <col min="12564" max="12564" width="27" style="2" customWidth="1"/>
    <col min="12565" max="12566" width="19" style="2" customWidth="1"/>
    <col min="12567" max="12567" width="42.140625" style="2" customWidth="1"/>
    <col min="12568" max="12568" width="15.42578125" style="2" customWidth="1"/>
    <col min="12569" max="12569" width="15.140625" style="2" customWidth="1"/>
    <col min="12570" max="12573" width="13.5703125" style="2" customWidth="1"/>
    <col min="12574" max="12576" width="9.85546875" style="2" customWidth="1"/>
    <col min="12577" max="12577" width="34.140625" style="2" customWidth="1"/>
    <col min="12578" max="12800" width="12.42578125" style="2"/>
    <col min="12801" max="12801" width="6.85546875" style="2" customWidth="1"/>
    <col min="12802" max="12802" width="8.5703125" style="2" customWidth="1"/>
    <col min="12803" max="12808" width="25.5703125" style="2" customWidth="1"/>
    <col min="12809" max="12812" width="14.140625" style="2" customWidth="1"/>
    <col min="12813" max="12814" width="35.5703125" style="2" customWidth="1"/>
    <col min="12815" max="12816" width="15.5703125" style="2" customWidth="1"/>
    <col min="12817" max="12817" width="17.5703125" style="2" customWidth="1"/>
    <col min="12818" max="12818" width="15.5703125" style="2" customWidth="1"/>
    <col min="12819" max="12819" width="20.5703125" style="2" customWidth="1"/>
    <col min="12820" max="12820" width="27" style="2" customWidth="1"/>
    <col min="12821" max="12822" width="19" style="2" customWidth="1"/>
    <col min="12823" max="12823" width="42.140625" style="2" customWidth="1"/>
    <col min="12824" max="12824" width="15.42578125" style="2" customWidth="1"/>
    <col min="12825" max="12825" width="15.140625" style="2" customWidth="1"/>
    <col min="12826" max="12829" width="13.5703125" style="2" customWidth="1"/>
    <col min="12830" max="12832" width="9.85546875" style="2" customWidth="1"/>
    <col min="12833" max="12833" width="34.140625" style="2" customWidth="1"/>
    <col min="12834" max="13056" width="12.42578125" style="2"/>
    <col min="13057" max="13057" width="6.85546875" style="2" customWidth="1"/>
    <col min="13058" max="13058" width="8.5703125" style="2" customWidth="1"/>
    <col min="13059" max="13064" width="25.5703125" style="2" customWidth="1"/>
    <col min="13065" max="13068" width="14.140625" style="2" customWidth="1"/>
    <col min="13069" max="13070" width="35.5703125" style="2" customWidth="1"/>
    <col min="13071" max="13072" width="15.5703125" style="2" customWidth="1"/>
    <col min="13073" max="13073" width="17.5703125" style="2" customWidth="1"/>
    <col min="13074" max="13074" width="15.5703125" style="2" customWidth="1"/>
    <col min="13075" max="13075" width="20.5703125" style="2" customWidth="1"/>
    <col min="13076" max="13076" width="27" style="2" customWidth="1"/>
    <col min="13077" max="13078" width="19" style="2" customWidth="1"/>
    <col min="13079" max="13079" width="42.140625" style="2" customWidth="1"/>
    <col min="13080" max="13080" width="15.42578125" style="2" customWidth="1"/>
    <col min="13081" max="13081" width="15.140625" style="2" customWidth="1"/>
    <col min="13082" max="13085" width="13.5703125" style="2" customWidth="1"/>
    <col min="13086" max="13088" width="9.85546875" style="2" customWidth="1"/>
    <col min="13089" max="13089" width="34.140625" style="2" customWidth="1"/>
    <col min="13090" max="13312" width="12.42578125" style="2"/>
    <col min="13313" max="13313" width="6.85546875" style="2" customWidth="1"/>
    <col min="13314" max="13314" width="8.5703125" style="2" customWidth="1"/>
    <col min="13315" max="13320" width="25.5703125" style="2" customWidth="1"/>
    <col min="13321" max="13324" width="14.140625" style="2" customWidth="1"/>
    <col min="13325" max="13326" width="35.5703125" style="2" customWidth="1"/>
    <col min="13327" max="13328" width="15.5703125" style="2" customWidth="1"/>
    <col min="13329" max="13329" width="17.5703125" style="2" customWidth="1"/>
    <col min="13330" max="13330" width="15.5703125" style="2" customWidth="1"/>
    <col min="13331" max="13331" width="20.5703125" style="2" customWidth="1"/>
    <col min="13332" max="13332" width="27" style="2" customWidth="1"/>
    <col min="13333" max="13334" width="19" style="2" customWidth="1"/>
    <col min="13335" max="13335" width="42.140625" style="2" customWidth="1"/>
    <col min="13336" max="13336" width="15.42578125" style="2" customWidth="1"/>
    <col min="13337" max="13337" width="15.140625" style="2" customWidth="1"/>
    <col min="13338" max="13341" width="13.5703125" style="2" customWidth="1"/>
    <col min="13342" max="13344" width="9.85546875" style="2" customWidth="1"/>
    <col min="13345" max="13345" width="34.140625" style="2" customWidth="1"/>
    <col min="13346" max="13568" width="12.42578125" style="2"/>
    <col min="13569" max="13569" width="6.85546875" style="2" customWidth="1"/>
    <col min="13570" max="13570" width="8.5703125" style="2" customWidth="1"/>
    <col min="13571" max="13576" width="25.5703125" style="2" customWidth="1"/>
    <col min="13577" max="13580" width="14.140625" style="2" customWidth="1"/>
    <col min="13581" max="13582" width="35.5703125" style="2" customWidth="1"/>
    <col min="13583" max="13584" width="15.5703125" style="2" customWidth="1"/>
    <col min="13585" max="13585" width="17.5703125" style="2" customWidth="1"/>
    <col min="13586" max="13586" width="15.5703125" style="2" customWidth="1"/>
    <col min="13587" max="13587" width="20.5703125" style="2" customWidth="1"/>
    <col min="13588" max="13588" width="27" style="2" customWidth="1"/>
    <col min="13589" max="13590" width="19" style="2" customWidth="1"/>
    <col min="13591" max="13591" width="42.140625" style="2" customWidth="1"/>
    <col min="13592" max="13592" width="15.42578125" style="2" customWidth="1"/>
    <col min="13593" max="13593" width="15.140625" style="2" customWidth="1"/>
    <col min="13594" max="13597" width="13.5703125" style="2" customWidth="1"/>
    <col min="13598" max="13600" width="9.85546875" style="2" customWidth="1"/>
    <col min="13601" max="13601" width="34.140625" style="2" customWidth="1"/>
    <col min="13602" max="13824" width="12.42578125" style="2"/>
    <col min="13825" max="13825" width="6.85546875" style="2" customWidth="1"/>
    <col min="13826" max="13826" width="8.5703125" style="2" customWidth="1"/>
    <col min="13827" max="13832" width="25.5703125" style="2" customWidth="1"/>
    <col min="13833" max="13836" width="14.140625" style="2" customWidth="1"/>
    <col min="13837" max="13838" width="35.5703125" style="2" customWidth="1"/>
    <col min="13839" max="13840" width="15.5703125" style="2" customWidth="1"/>
    <col min="13841" max="13841" width="17.5703125" style="2" customWidth="1"/>
    <col min="13842" max="13842" width="15.5703125" style="2" customWidth="1"/>
    <col min="13843" max="13843" width="20.5703125" style="2" customWidth="1"/>
    <col min="13844" max="13844" width="27" style="2" customWidth="1"/>
    <col min="13845" max="13846" width="19" style="2" customWidth="1"/>
    <col min="13847" max="13847" width="42.140625" style="2" customWidth="1"/>
    <col min="13848" max="13848" width="15.42578125" style="2" customWidth="1"/>
    <col min="13849" max="13849" width="15.140625" style="2" customWidth="1"/>
    <col min="13850" max="13853" width="13.5703125" style="2" customWidth="1"/>
    <col min="13854" max="13856" width="9.85546875" style="2" customWidth="1"/>
    <col min="13857" max="13857" width="34.140625" style="2" customWidth="1"/>
    <col min="13858" max="14080" width="12.42578125" style="2"/>
    <col min="14081" max="14081" width="6.85546875" style="2" customWidth="1"/>
    <col min="14082" max="14082" width="8.5703125" style="2" customWidth="1"/>
    <col min="14083" max="14088" width="25.5703125" style="2" customWidth="1"/>
    <col min="14089" max="14092" width="14.140625" style="2" customWidth="1"/>
    <col min="14093" max="14094" width="35.5703125" style="2" customWidth="1"/>
    <col min="14095" max="14096" width="15.5703125" style="2" customWidth="1"/>
    <col min="14097" max="14097" width="17.5703125" style="2" customWidth="1"/>
    <col min="14098" max="14098" width="15.5703125" style="2" customWidth="1"/>
    <col min="14099" max="14099" width="20.5703125" style="2" customWidth="1"/>
    <col min="14100" max="14100" width="27" style="2" customWidth="1"/>
    <col min="14101" max="14102" width="19" style="2" customWidth="1"/>
    <col min="14103" max="14103" width="42.140625" style="2" customWidth="1"/>
    <col min="14104" max="14104" width="15.42578125" style="2" customWidth="1"/>
    <col min="14105" max="14105" width="15.140625" style="2" customWidth="1"/>
    <col min="14106" max="14109" width="13.5703125" style="2" customWidth="1"/>
    <col min="14110" max="14112" width="9.85546875" style="2" customWidth="1"/>
    <col min="14113" max="14113" width="34.140625" style="2" customWidth="1"/>
    <col min="14114" max="14336" width="12.42578125" style="2"/>
    <col min="14337" max="14337" width="6.85546875" style="2" customWidth="1"/>
    <col min="14338" max="14338" width="8.5703125" style="2" customWidth="1"/>
    <col min="14339" max="14344" width="25.5703125" style="2" customWidth="1"/>
    <col min="14345" max="14348" width="14.140625" style="2" customWidth="1"/>
    <col min="14349" max="14350" width="35.5703125" style="2" customWidth="1"/>
    <col min="14351" max="14352" width="15.5703125" style="2" customWidth="1"/>
    <col min="14353" max="14353" width="17.5703125" style="2" customWidth="1"/>
    <col min="14354" max="14354" width="15.5703125" style="2" customWidth="1"/>
    <col min="14355" max="14355" width="20.5703125" style="2" customWidth="1"/>
    <col min="14356" max="14356" width="27" style="2" customWidth="1"/>
    <col min="14357" max="14358" width="19" style="2" customWidth="1"/>
    <col min="14359" max="14359" width="42.140625" style="2" customWidth="1"/>
    <col min="14360" max="14360" width="15.42578125" style="2" customWidth="1"/>
    <col min="14361" max="14361" width="15.140625" style="2" customWidth="1"/>
    <col min="14362" max="14365" width="13.5703125" style="2" customWidth="1"/>
    <col min="14366" max="14368" width="9.85546875" style="2" customWidth="1"/>
    <col min="14369" max="14369" width="34.140625" style="2" customWidth="1"/>
    <col min="14370" max="14592" width="12.42578125" style="2"/>
    <col min="14593" max="14593" width="6.85546875" style="2" customWidth="1"/>
    <col min="14594" max="14594" width="8.5703125" style="2" customWidth="1"/>
    <col min="14595" max="14600" width="25.5703125" style="2" customWidth="1"/>
    <col min="14601" max="14604" width="14.140625" style="2" customWidth="1"/>
    <col min="14605" max="14606" width="35.5703125" style="2" customWidth="1"/>
    <col min="14607" max="14608" width="15.5703125" style="2" customWidth="1"/>
    <col min="14609" max="14609" width="17.5703125" style="2" customWidth="1"/>
    <col min="14610" max="14610" width="15.5703125" style="2" customWidth="1"/>
    <col min="14611" max="14611" width="20.5703125" style="2" customWidth="1"/>
    <col min="14612" max="14612" width="27" style="2" customWidth="1"/>
    <col min="14613" max="14614" width="19" style="2" customWidth="1"/>
    <col min="14615" max="14615" width="42.140625" style="2" customWidth="1"/>
    <col min="14616" max="14616" width="15.42578125" style="2" customWidth="1"/>
    <col min="14617" max="14617" width="15.140625" style="2" customWidth="1"/>
    <col min="14618" max="14621" width="13.5703125" style="2" customWidth="1"/>
    <col min="14622" max="14624" width="9.85546875" style="2" customWidth="1"/>
    <col min="14625" max="14625" width="34.140625" style="2" customWidth="1"/>
    <col min="14626" max="14848" width="12.42578125" style="2"/>
    <col min="14849" max="14849" width="6.85546875" style="2" customWidth="1"/>
    <col min="14850" max="14850" width="8.5703125" style="2" customWidth="1"/>
    <col min="14851" max="14856" width="25.5703125" style="2" customWidth="1"/>
    <col min="14857" max="14860" width="14.140625" style="2" customWidth="1"/>
    <col min="14861" max="14862" width="35.5703125" style="2" customWidth="1"/>
    <col min="14863" max="14864" width="15.5703125" style="2" customWidth="1"/>
    <col min="14865" max="14865" width="17.5703125" style="2" customWidth="1"/>
    <col min="14866" max="14866" width="15.5703125" style="2" customWidth="1"/>
    <col min="14867" max="14867" width="20.5703125" style="2" customWidth="1"/>
    <col min="14868" max="14868" width="27" style="2" customWidth="1"/>
    <col min="14869" max="14870" width="19" style="2" customWidth="1"/>
    <col min="14871" max="14871" width="42.140625" style="2" customWidth="1"/>
    <col min="14872" max="14872" width="15.42578125" style="2" customWidth="1"/>
    <col min="14873" max="14873" width="15.140625" style="2" customWidth="1"/>
    <col min="14874" max="14877" width="13.5703125" style="2" customWidth="1"/>
    <col min="14878" max="14880" width="9.85546875" style="2" customWidth="1"/>
    <col min="14881" max="14881" width="34.140625" style="2" customWidth="1"/>
    <col min="14882" max="15104" width="12.42578125" style="2"/>
    <col min="15105" max="15105" width="6.85546875" style="2" customWidth="1"/>
    <col min="15106" max="15106" width="8.5703125" style="2" customWidth="1"/>
    <col min="15107" max="15112" width="25.5703125" style="2" customWidth="1"/>
    <col min="15113" max="15116" width="14.140625" style="2" customWidth="1"/>
    <col min="15117" max="15118" width="35.5703125" style="2" customWidth="1"/>
    <col min="15119" max="15120" width="15.5703125" style="2" customWidth="1"/>
    <col min="15121" max="15121" width="17.5703125" style="2" customWidth="1"/>
    <col min="15122" max="15122" width="15.5703125" style="2" customWidth="1"/>
    <col min="15123" max="15123" width="20.5703125" style="2" customWidth="1"/>
    <col min="15124" max="15124" width="27" style="2" customWidth="1"/>
    <col min="15125" max="15126" width="19" style="2" customWidth="1"/>
    <col min="15127" max="15127" width="42.140625" style="2" customWidth="1"/>
    <col min="15128" max="15128" width="15.42578125" style="2" customWidth="1"/>
    <col min="15129" max="15129" width="15.140625" style="2" customWidth="1"/>
    <col min="15130" max="15133" width="13.5703125" style="2" customWidth="1"/>
    <col min="15134" max="15136" width="9.85546875" style="2" customWidth="1"/>
    <col min="15137" max="15137" width="34.140625" style="2" customWidth="1"/>
    <col min="15138" max="15360" width="12.42578125" style="2"/>
    <col min="15361" max="15361" width="6.85546875" style="2" customWidth="1"/>
    <col min="15362" max="15362" width="8.5703125" style="2" customWidth="1"/>
    <col min="15363" max="15368" width="25.5703125" style="2" customWidth="1"/>
    <col min="15369" max="15372" width="14.140625" style="2" customWidth="1"/>
    <col min="15373" max="15374" width="35.5703125" style="2" customWidth="1"/>
    <col min="15375" max="15376" width="15.5703125" style="2" customWidth="1"/>
    <col min="15377" max="15377" width="17.5703125" style="2" customWidth="1"/>
    <col min="15378" max="15378" width="15.5703125" style="2" customWidth="1"/>
    <col min="15379" max="15379" width="20.5703125" style="2" customWidth="1"/>
    <col min="15380" max="15380" width="27" style="2" customWidth="1"/>
    <col min="15381" max="15382" width="19" style="2" customWidth="1"/>
    <col min="15383" max="15383" width="42.140625" style="2" customWidth="1"/>
    <col min="15384" max="15384" width="15.42578125" style="2" customWidth="1"/>
    <col min="15385" max="15385" width="15.140625" style="2" customWidth="1"/>
    <col min="15386" max="15389" width="13.5703125" style="2" customWidth="1"/>
    <col min="15390" max="15392" width="9.85546875" style="2" customWidth="1"/>
    <col min="15393" max="15393" width="34.140625" style="2" customWidth="1"/>
    <col min="15394" max="15616" width="12.42578125" style="2"/>
    <col min="15617" max="15617" width="6.85546875" style="2" customWidth="1"/>
    <col min="15618" max="15618" width="8.5703125" style="2" customWidth="1"/>
    <col min="15619" max="15624" width="25.5703125" style="2" customWidth="1"/>
    <col min="15625" max="15628" width="14.140625" style="2" customWidth="1"/>
    <col min="15629" max="15630" width="35.5703125" style="2" customWidth="1"/>
    <col min="15631" max="15632" width="15.5703125" style="2" customWidth="1"/>
    <col min="15633" max="15633" width="17.5703125" style="2" customWidth="1"/>
    <col min="15634" max="15634" width="15.5703125" style="2" customWidth="1"/>
    <col min="15635" max="15635" width="20.5703125" style="2" customWidth="1"/>
    <col min="15636" max="15636" width="27" style="2" customWidth="1"/>
    <col min="15637" max="15638" width="19" style="2" customWidth="1"/>
    <col min="15639" max="15639" width="42.140625" style="2" customWidth="1"/>
    <col min="15640" max="15640" width="15.42578125" style="2" customWidth="1"/>
    <col min="15641" max="15641" width="15.140625" style="2" customWidth="1"/>
    <col min="15642" max="15645" width="13.5703125" style="2" customWidth="1"/>
    <col min="15646" max="15648" width="9.85546875" style="2" customWidth="1"/>
    <col min="15649" max="15649" width="34.140625" style="2" customWidth="1"/>
    <col min="15650" max="15872" width="12.42578125" style="2"/>
    <col min="15873" max="15873" width="6.85546875" style="2" customWidth="1"/>
    <col min="15874" max="15874" width="8.5703125" style="2" customWidth="1"/>
    <col min="15875" max="15880" width="25.5703125" style="2" customWidth="1"/>
    <col min="15881" max="15884" width="14.140625" style="2" customWidth="1"/>
    <col min="15885" max="15886" width="35.5703125" style="2" customWidth="1"/>
    <col min="15887" max="15888" width="15.5703125" style="2" customWidth="1"/>
    <col min="15889" max="15889" width="17.5703125" style="2" customWidth="1"/>
    <col min="15890" max="15890" width="15.5703125" style="2" customWidth="1"/>
    <col min="15891" max="15891" width="20.5703125" style="2" customWidth="1"/>
    <col min="15892" max="15892" width="27" style="2" customWidth="1"/>
    <col min="15893" max="15894" width="19" style="2" customWidth="1"/>
    <col min="15895" max="15895" width="42.140625" style="2" customWidth="1"/>
    <col min="15896" max="15896" width="15.42578125" style="2" customWidth="1"/>
    <col min="15897" max="15897" width="15.140625" style="2" customWidth="1"/>
    <col min="15898" max="15901" width="13.5703125" style="2" customWidth="1"/>
    <col min="15902" max="15904" width="9.85546875" style="2" customWidth="1"/>
    <col min="15905" max="15905" width="34.140625" style="2" customWidth="1"/>
    <col min="15906" max="16114" width="12.42578125" style="2"/>
    <col min="16115" max="16117" width="13.5703125" style="2" customWidth="1"/>
    <col min="16118" max="16120" width="9.85546875" style="2" customWidth="1"/>
    <col min="16121" max="16384" width="12.42578125" style="2"/>
  </cols>
  <sheetData>
    <row r="1" spans="1:33" s="1" customFormat="1" ht="45.75" x14ac:dyDescent="0.25">
      <c r="A1" s="2755" t="s">
        <v>0</v>
      </c>
      <c r="B1" s="2756"/>
      <c r="C1" s="2756"/>
      <c r="D1" s="2756"/>
      <c r="E1" s="2756"/>
      <c r="F1" s="2756"/>
      <c r="G1" s="2756"/>
      <c r="H1" s="2756"/>
      <c r="I1" s="2756"/>
      <c r="J1" s="2756"/>
      <c r="K1" s="2756"/>
      <c r="L1" s="2756"/>
      <c r="M1" s="2756" t="s">
        <v>0</v>
      </c>
      <c r="N1" s="2756"/>
      <c r="O1" s="2756"/>
      <c r="P1" s="2756"/>
      <c r="Q1" s="2756"/>
      <c r="R1" s="2756"/>
      <c r="S1" s="2756"/>
      <c r="T1" s="2756"/>
      <c r="U1" s="2756" t="s">
        <v>0</v>
      </c>
      <c r="V1" s="2756"/>
      <c r="W1" s="2756"/>
      <c r="X1" s="2756"/>
      <c r="Y1" s="2756"/>
      <c r="Z1" s="2756"/>
      <c r="AA1" s="2756"/>
      <c r="AB1" s="2756"/>
      <c r="AC1" s="2756"/>
      <c r="AD1" s="2756"/>
      <c r="AE1" s="2756"/>
      <c r="AF1" s="2756"/>
      <c r="AG1" s="2757"/>
    </row>
    <row r="2" spans="1:33" ht="30" x14ac:dyDescent="0.25">
      <c r="A2" s="2758" t="s">
        <v>1</v>
      </c>
      <c r="B2" s="2759"/>
      <c r="C2" s="2759"/>
      <c r="D2" s="2759"/>
      <c r="E2" s="2759"/>
      <c r="F2" s="2759"/>
      <c r="G2" s="2759"/>
      <c r="H2" s="2759"/>
      <c r="I2" s="2759"/>
      <c r="J2" s="2759"/>
      <c r="K2" s="2759"/>
      <c r="L2" s="2759"/>
      <c r="M2" s="2759" t="s">
        <v>1</v>
      </c>
      <c r="N2" s="2759"/>
      <c r="O2" s="2759"/>
      <c r="P2" s="2759"/>
      <c r="Q2" s="2759"/>
      <c r="R2" s="2759"/>
      <c r="S2" s="2759"/>
      <c r="T2" s="2759"/>
      <c r="U2" s="2759" t="s">
        <v>1</v>
      </c>
      <c r="V2" s="2759"/>
      <c r="W2" s="2759"/>
      <c r="X2" s="2759"/>
      <c r="Y2" s="2759"/>
      <c r="Z2" s="2759"/>
      <c r="AA2" s="2759"/>
      <c r="AB2" s="2759"/>
      <c r="AC2" s="2759"/>
      <c r="AD2" s="2759"/>
      <c r="AE2" s="2759"/>
      <c r="AF2" s="2759"/>
      <c r="AG2" s="2760"/>
    </row>
    <row r="3" spans="1:33" ht="30.75" x14ac:dyDescent="0.25">
      <c r="A3" s="2749" t="s">
        <v>607</v>
      </c>
      <c r="B3" s="2750"/>
      <c r="C3" s="2750"/>
      <c r="D3" s="2750"/>
      <c r="E3" s="2750"/>
      <c r="F3" s="2750"/>
      <c r="G3" s="2750"/>
      <c r="H3" s="2750"/>
      <c r="I3" s="2750"/>
      <c r="J3" s="2750"/>
      <c r="K3" s="2750"/>
      <c r="L3" s="2750"/>
      <c r="M3" s="2750" t="s">
        <v>607</v>
      </c>
      <c r="N3" s="2750"/>
      <c r="O3" s="2750"/>
      <c r="P3" s="2750"/>
      <c r="Q3" s="2750"/>
      <c r="R3" s="2750"/>
      <c r="S3" s="2750"/>
      <c r="T3" s="2750"/>
      <c r="U3" s="2750" t="s">
        <v>607</v>
      </c>
      <c r="V3" s="2750"/>
      <c r="W3" s="2750"/>
      <c r="X3" s="2750"/>
      <c r="Y3" s="2750"/>
      <c r="Z3" s="2750"/>
      <c r="AA3" s="2750"/>
      <c r="AB3" s="2750"/>
      <c r="AC3" s="2750"/>
      <c r="AD3" s="2750"/>
      <c r="AE3" s="2750"/>
      <c r="AF3" s="2750"/>
      <c r="AG3" s="2751"/>
    </row>
    <row r="4" spans="1:33" ht="27" thickBot="1" x14ac:dyDescent="0.3">
      <c r="A4" s="2752" t="s">
        <v>1228</v>
      </c>
      <c r="B4" s="2753"/>
      <c r="C4" s="2753"/>
      <c r="D4" s="2753"/>
      <c r="E4" s="2753"/>
      <c r="F4" s="2753"/>
      <c r="G4" s="2753"/>
      <c r="H4" s="2753"/>
      <c r="I4" s="2753"/>
      <c r="J4" s="2753"/>
      <c r="K4" s="2753"/>
      <c r="L4" s="2753"/>
      <c r="M4" s="2753" t="s">
        <v>1228</v>
      </c>
      <c r="N4" s="2753"/>
      <c r="O4" s="2753"/>
      <c r="P4" s="2753"/>
      <c r="Q4" s="2753"/>
      <c r="R4" s="2753"/>
      <c r="S4" s="2753"/>
      <c r="T4" s="2753"/>
      <c r="U4" s="2753" t="s">
        <v>1228</v>
      </c>
      <c r="V4" s="2753"/>
      <c r="W4" s="2753"/>
      <c r="X4" s="2753"/>
      <c r="Y4" s="2753"/>
      <c r="Z4" s="2753"/>
      <c r="AA4" s="2753"/>
      <c r="AB4" s="2753"/>
      <c r="AC4" s="2753"/>
      <c r="AD4" s="2753"/>
      <c r="AE4" s="2753"/>
      <c r="AF4" s="2753"/>
      <c r="AG4" s="2754"/>
    </row>
    <row r="5" spans="1:33" s="3" customFormat="1" thickBot="1" x14ac:dyDescent="0.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3" s="6" customFormat="1" ht="27" customHeight="1" thickTop="1" thickBot="1" x14ac:dyDescent="0.3">
      <c r="A6" s="2734" t="s">
        <v>3</v>
      </c>
      <c r="B6" s="2735"/>
      <c r="C6" s="2735"/>
      <c r="D6" s="2735"/>
      <c r="E6" s="2735"/>
      <c r="F6" s="2735"/>
      <c r="G6" s="2735"/>
      <c r="H6" s="2735"/>
      <c r="I6" s="2735"/>
      <c r="J6" s="2735"/>
      <c r="K6" s="2735"/>
      <c r="L6" s="2735"/>
      <c r="M6" s="2735" t="s">
        <v>3</v>
      </c>
      <c r="N6" s="2735"/>
      <c r="O6" s="2735"/>
      <c r="P6" s="2735"/>
      <c r="Q6" s="2735"/>
      <c r="R6" s="2735"/>
      <c r="S6" s="2735"/>
      <c r="T6" s="2735"/>
      <c r="U6" s="2735"/>
      <c r="V6" s="2735"/>
      <c r="W6" s="2735" t="s">
        <v>3</v>
      </c>
      <c r="X6" s="2735"/>
      <c r="Y6" s="2735"/>
      <c r="Z6" s="2735"/>
      <c r="AA6" s="2735"/>
      <c r="AB6" s="2735"/>
      <c r="AC6" s="2735"/>
      <c r="AD6" s="2735"/>
      <c r="AE6" s="2735"/>
      <c r="AF6" s="2735"/>
      <c r="AG6" s="2736"/>
    </row>
    <row r="7" spans="1:33" s="6" customFormat="1" ht="26.25" thickBot="1" x14ac:dyDescent="0.3">
      <c r="A7" s="3581" t="s">
        <v>4</v>
      </c>
      <c r="B7" s="3582"/>
      <c r="C7" s="3582"/>
      <c r="D7" s="3582"/>
      <c r="E7" s="3582"/>
      <c r="F7" s="3582"/>
      <c r="G7" s="3582"/>
      <c r="H7" s="3582"/>
      <c r="I7" s="3582"/>
      <c r="J7" s="3582"/>
      <c r="K7" s="3582"/>
      <c r="L7" s="3582"/>
      <c r="M7" s="3582"/>
      <c r="N7" s="3582"/>
      <c r="O7" s="3583" t="s">
        <v>5</v>
      </c>
      <c r="P7" s="3584"/>
      <c r="Q7" s="3584"/>
      <c r="R7" s="3584"/>
      <c r="S7" s="3584"/>
      <c r="T7" s="3584"/>
      <c r="U7" s="3584"/>
      <c r="V7" s="3584"/>
      <c r="W7" s="3584"/>
      <c r="X7" s="3584"/>
      <c r="Y7" s="3584"/>
      <c r="Z7" s="3584"/>
      <c r="AA7" s="3584"/>
      <c r="AB7" s="3584"/>
      <c r="AC7" s="3584"/>
      <c r="AD7" s="3584"/>
      <c r="AE7" s="3584"/>
      <c r="AF7" s="3584"/>
      <c r="AG7" s="3585"/>
    </row>
    <row r="8" spans="1:33" s="6" customFormat="1" ht="39.950000000000003" customHeight="1" x14ac:dyDescent="0.25">
      <c r="A8" s="2742" t="s">
        <v>6</v>
      </c>
      <c r="B8" s="2729" t="s">
        <v>7</v>
      </c>
      <c r="C8" s="2729" t="s">
        <v>8</v>
      </c>
      <c r="D8" s="2729" t="s">
        <v>9</v>
      </c>
      <c r="E8" s="2729" t="s">
        <v>10</v>
      </c>
      <c r="F8" s="2729" t="s">
        <v>11</v>
      </c>
      <c r="G8" s="2729" t="s">
        <v>12</v>
      </c>
      <c r="H8" s="2731" t="s">
        <v>13</v>
      </c>
      <c r="I8" s="2733" t="s">
        <v>14</v>
      </c>
      <c r="J8" s="2733"/>
      <c r="K8" s="2731" t="s">
        <v>15</v>
      </c>
      <c r="L8" s="2731"/>
      <c r="M8" s="2731" t="s">
        <v>16</v>
      </c>
      <c r="N8" s="3032" t="s">
        <v>17</v>
      </c>
      <c r="O8" s="2727" t="s">
        <v>18</v>
      </c>
      <c r="P8" s="2728"/>
      <c r="Q8" s="2728"/>
      <c r="R8" s="2728"/>
      <c r="S8" s="2728" t="s">
        <v>19</v>
      </c>
      <c r="T8" s="2728" t="s">
        <v>20</v>
      </c>
      <c r="U8" s="2748" t="s">
        <v>21</v>
      </c>
      <c r="V8" s="2748"/>
      <c r="W8" s="2748"/>
      <c r="X8" s="2748"/>
      <c r="Y8" s="2748"/>
      <c r="Z8" s="2748"/>
      <c r="AA8" s="2744" t="s">
        <v>22</v>
      </c>
      <c r="AB8" s="2744"/>
      <c r="AC8" s="2744"/>
      <c r="AD8" s="2744" t="s">
        <v>23</v>
      </c>
      <c r="AE8" s="2744"/>
      <c r="AF8" s="2744"/>
      <c r="AG8" s="2745" t="s">
        <v>24</v>
      </c>
    </row>
    <row r="9" spans="1:33" s="6" customFormat="1" ht="65.099999999999994" customHeight="1" thickBot="1" x14ac:dyDescent="0.3">
      <c r="A9" s="2743"/>
      <c r="B9" s="2730"/>
      <c r="C9" s="2730"/>
      <c r="D9" s="2730"/>
      <c r="E9" s="2730"/>
      <c r="F9" s="2730"/>
      <c r="G9" s="2730"/>
      <c r="H9" s="2732"/>
      <c r="I9" s="7" t="s">
        <v>25</v>
      </c>
      <c r="J9" s="7" t="s">
        <v>26</v>
      </c>
      <c r="K9" s="7" t="s">
        <v>25</v>
      </c>
      <c r="L9" s="7" t="s">
        <v>26</v>
      </c>
      <c r="M9" s="2732"/>
      <c r="N9" s="3205"/>
      <c r="O9" s="8" t="s">
        <v>27</v>
      </c>
      <c r="P9" s="1081" t="s">
        <v>28</v>
      </c>
      <c r="Q9" s="1081" t="s">
        <v>29</v>
      </c>
      <c r="R9" s="1081" t="s">
        <v>30</v>
      </c>
      <c r="S9" s="2747"/>
      <c r="T9" s="2747"/>
      <c r="U9" s="9" t="s">
        <v>31</v>
      </c>
      <c r="V9" s="9" t="s">
        <v>32</v>
      </c>
      <c r="W9" s="9" t="s">
        <v>33</v>
      </c>
      <c r="X9" s="9" t="s">
        <v>34</v>
      </c>
      <c r="Y9" s="9" t="s">
        <v>35</v>
      </c>
      <c r="Z9" s="10" t="s">
        <v>36</v>
      </c>
      <c r="AA9" s="11" t="s">
        <v>37</v>
      </c>
      <c r="AB9" s="11" t="s">
        <v>38</v>
      </c>
      <c r="AC9" s="11" t="s">
        <v>39</v>
      </c>
      <c r="AD9" s="12" t="s">
        <v>40</v>
      </c>
      <c r="AE9" s="12" t="s">
        <v>41</v>
      </c>
      <c r="AF9" s="12" t="s">
        <v>42</v>
      </c>
      <c r="AG9" s="2746"/>
    </row>
    <row r="10" spans="1:33" s="19" customFormat="1" ht="24.75" customHeight="1" x14ac:dyDescent="0.25">
      <c r="A10" s="3461" t="s">
        <v>607</v>
      </c>
      <c r="B10" s="3475" t="s">
        <v>608</v>
      </c>
      <c r="C10" s="3476" t="s">
        <v>94</v>
      </c>
      <c r="D10" s="3477" t="s">
        <v>609</v>
      </c>
      <c r="E10" s="3587" t="s">
        <v>610</v>
      </c>
      <c r="F10" s="2493" t="s">
        <v>611</v>
      </c>
      <c r="G10" s="2493" t="s">
        <v>612</v>
      </c>
      <c r="H10" s="2493" t="s">
        <v>613</v>
      </c>
      <c r="I10" s="2557">
        <v>2</v>
      </c>
      <c r="J10" s="2557">
        <v>2</v>
      </c>
      <c r="K10" s="2516">
        <v>24</v>
      </c>
      <c r="L10" s="2516">
        <v>24</v>
      </c>
      <c r="M10" s="2493" t="s">
        <v>614</v>
      </c>
      <c r="N10" s="2493" t="s">
        <v>615</v>
      </c>
      <c r="O10" s="3594">
        <f>+AC10+AC15</f>
        <v>643.01600000000008</v>
      </c>
      <c r="P10" s="2535">
        <v>0</v>
      </c>
      <c r="Q10" s="2535">
        <v>0</v>
      </c>
      <c r="R10" s="3594">
        <v>0</v>
      </c>
      <c r="S10" s="2510">
        <f>SUM(O10:Q19)</f>
        <v>643.01600000000008</v>
      </c>
      <c r="T10" s="2525" t="s">
        <v>616</v>
      </c>
      <c r="U10" s="396" t="s">
        <v>64</v>
      </c>
      <c r="V10" s="340"/>
      <c r="W10" s="341" t="s">
        <v>105</v>
      </c>
      <c r="X10" s="342"/>
      <c r="Y10" s="285"/>
      <c r="Z10" s="343"/>
      <c r="AA10" s="344"/>
      <c r="AB10" s="344"/>
      <c r="AC10" s="271">
        <f>SUM(AB11:AB14)</f>
        <v>385.92</v>
      </c>
      <c r="AD10" s="89"/>
      <c r="AE10" s="92"/>
      <c r="AF10" s="92"/>
      <c r="AG10" s="3590"/>
    </row>
    <row r="11" spans="1:33" s="19" customFormat="1" ht="24.75" customHeight="1" x14ac:dyDescent="0.25">
      <c r="A11" s="3462"/>
      <c r="B11" s="3470"/>
      <c r="C11" s="2596"/>
      <c r="D11" s="2578"/>
      <c r="E11" s="3588"/>
      <c r="F11" s="2442"/>
      <c r="G11" s="2442"/>
      <c r="H11" s="2442"/>
      <c r="I11" s="2558"/>
      <c r="J11" s="2558"/>
      <c r="K11" s="2517"/>
      <c r="L11" s="2517"/>
      <c r="M11" s="2442"/>
      <c r="N11" s="2442"/>
      <c r="O11" s="3595"/>
      <c r="P11" s="2536"/>
      <c r="Q11" s="2536"/>
      <c r="R11" s="3595"/>
      <c r="S11" s="2511"/>
      <c r="T11" s="2451"/>
      <c r="U11" s="348"/>
      <c r="V11" s="345" t="s">
        <v>47</v>
      </c>
      <c r="W11" s="95" t="s">
        <v>617</v>
      </c>
      <c r="X11" s="39">
        <v>50</v>
      </c>
      <c r="Y11" s="36" t="s">
        <v>330</v>
      </c>
      <c r="Z11" s="235">
        <v>4</v>
      </c>
      <c r="AA11" s="23">
        <f>+X11*Z11</f>
        <v>200</v>
      </c>
      <c r="AB11" s="23">
        <f>+AA11</f>
        <v>200</v>
      </c>
      <c r="AC11" s="273"/>
      <c r="AD11" s="36"/>
      <c r="AE11" s="36" t="s">
        <v>52</v>
      </c>
      <c r="AF11" s="37"/>
      <c r="AG11" s="3591"/>
    </row>
    <row r="12" spans="1:33" s="19" customFormat="1" ht="24.75" customHeight="1" x14ac:dyDescent="0.25">
      <c r="A12" s="3462"/>
      <c r="B12" s="3470"/>
      <c r="C12" s="2596"/>
      <c r="D12" s="2578"/>
      <c r="E12" s="3588"/>
      <c r="F12" s="2442"/>
      <c r="G12" s="2442"/>
      <c r="H12" s="2442"/>
      <c r="I12" s="2558"/>
      <c r="J12" s="2558"/>
      <c r="K12" s="2517"/>
      <c r="L12" s="2517"/>
      <c r="M12" s="2442"/>
      <c r="N12" s="2442"/>
      <c r="O12" s="3595"/>
      <c r="P12" s="2536"/>
      <c r="Q12" s="2536"/>
      <c r="R12" s="3595"/>
      <c r="S12" s="2511"/>
      <c r="T12" s="2451"/>
      <c r="U12" s="348"/>
      <c r="V12" s="345" t="s">
        <v>47</v>
      </c>
      <c r="W12" s="95" t="s">
        <v>618</v>
      </c>
      <c r="X12" s="39">
        <v>80</v>
      </c>
      <c r="Y12" s="36" t="s">
        <v>264</v>
      </c>
      <c r="Z12" s="235">
        <v>1.65</v>
      </c>
      <c r="AA12" s="23">
        <f t="shared" ref="AA12:AA44" si="0">+X12*Z12</f>
        <v>132</v>
      </c>
      <c r="AB12" s="23">
        <f t="shared" ref="AB12:AB44" si="1">+AA12*0.12+AA12</f>
        <v>147.84</v>
      </c>
      <c r="AC12" s="273"/>
      <c r="AD12" s="36"/>
      <c r="AE12" s="36" t="s">
        <v>52</v>
      </c>
      <c r="AF12" s="37"/>
      <c r="AG12" s="3591"/>
    </row>
    <row r="13" spans="1:33" s="19" customFormat="1" ht="24.75" customHeight="1" x14ac:dyDescent="0.25">
      <c r="A13" s="3462"/>
      <c r="B13" s="3470"/>
      <c r="C13" s="2596"/>
      <c r="D13" s="2578"/>
      <c r="E13" s="3588"/>
      <c r="F13" s="2442"/>
      <c r="G13" s="2442"/>
      <c r="H13" s="2442"/>
      <c r="I13" s="2558"/>
      <c r="J13" s="2558"/>
      <c r="K13" s="2517"/>
      <c r="L13" s="2517"/>
      <c r="M13" s="2442"/>
      <c r="N13" s="2442"/>
      <c r="O13" s="3595"/>
      <c r="P13" s="2536"/>
      <c r="Q13" s="2536"/>
      <c r="R13" s="3595"/>
      <c r="S13" s="2511"/>
      <c r="T13" s="2451"/>
      <c r="U13" s="348"/>
      <c r="V13" s="345" t="s">
        <v>47</v>
      </c>
      <c r="W13" s="95" t="s">
        <v>619</v>
      </c>
      <c r="X13" s="39">
        <v>9</v>
      </c>
      <c r="Y13" s="36" t="s">
        <v>369</v>
      </c>
      <c r="Z13" s="235">
        <v>1</v>
      </c>
      <c r="AA13" s="23">
        <f t="shared" si="0"/>
        <v>9</v>
      </c>
      <c r="AB13" s="23">
        <f t="shared" si="1"/>
        <v>10.08</v>
      </c>
      <c r="AC13" s="273"/>
      <c r="AD13" s="36"/>
      <c r="AE13" s="36" t="s">
        <v>52</v>
      </c>
      <c r="AF13" s="37"/>
      <c r="AG13" s="3591"/>
    </row>
    <row r="14" spans="1:33" s="19" customFormat="1" ht="24.75" customHeight="1" x14ac:dyDescent="0.25">
      <c r="A14" s="3462"/>
      <c r="B14" s="3470"/>
      <c r="C14" s="2596"/>
      <c r="D14" s="2578"/>
      <c r="E14" s="3588"/>
      <c r="F14" s="2442"/>
      <c r="G14" s="2442"/>
      <c r="H14" s="2442"/>
      <c r="I14" s="2558"/>
      <c r="J14" s="2558"/>
      <c r="K14" s="2517"/>
      <c r="L14" s="2517"/>
      <c r="M14" s="2442"/>
      <c r="N14" s="2442"/>
      <c r="O14" s="3595"/>
      <c r="P14" s="2536"/>
      <c r="Q14" s="2536"/>
      <c r="R14" s="3595"/>
      <c r="S14" s="2511"/>
      <c r="T14" s="2451"/>
      <c r="U14" s="348"/>
      <c r="V14" s="345" t="s">
        <v>47</v>
      </c>
      <c r="W14" s="95" t="s">
        <v>620</v>
      </c>
      <c r="X14" s="39">
        <v>10</v>
      </c>
      <c r="Y14" s="36" t="s">
        <v>369</v>
      </c>
      <c r="Z14" s="235">
        <v>2.5</v>
      </c>
      <c r="AA14" s="23">
        <f t="shared" si="0"/>
        <v>25</v>
      </c>
      <c r="AB14" s="23">
        <f t="shared" si="1"/>
        <v>28</v>
      </c>
      <c r="AC14" s="273"/>
      <c r="AD14" s="36"/>
      <c r="AE14" s="36" t="s">
        <v>52</v>
      </c>
      <c r="AF14" s="37"/>
      <c r="AG14" s="3591"/>
    </row>
    <row r="15" spans="1:33" ht="24.75" customHeight="1" x14ac:dyDescent="0.25">
      <c r="A15" s="3462"/>
      <c r="B15" s="3470"/>
      <c r="C15" s="2596"/>
      <c r="D15" s="2578"/>
      <c r="E15" s="3588"/>
      <c r="F15" s="2442"/>
      <c r="G15" s="2442"/>
      <c r="H15" s="2442"/>
      <c r="I15" s="2558"/>
      <c r="J15" s="2558"/>
      <c r="K15" s="2517"/>
      <c r="L15" s="2517"/>
      <c r="M15" s="2442"/>
      <c r="N15" s="2442"/>
      <c r="O15" s="3595"/>
      <c r="P15" s="2536"/>
      <c r="Q15" s="2536"/>
      <c r="R15" s="3595"/>
      <c r="S15" s="2511"/>
      <c r="T15" s="2451"/>
      <c r="U15" s="394" t="s">
        <v>67</v>
      </c>
      <c r="V15" s="345"/>
      <c r="W15" s="138" t="s">
        <v>68</v>
      </c>
      <c r="X15" s="13"/>
      <c r="Y15" s="14"/>
      <c r="Z15" s="246"/>
      <c r="AA15" s="16"/>
      <c r="AB15" s="16"/>
      <c r="AC15" s="273">
        <f>SUM(AB16:AB19)</f>
        <v>257.096</v>
      </c>
      <c r="AD15" s="36"/>
      <c r="AE15" s="36"/>
      <c r="AF15" s="37"/>
      <c r="AG15" s="3591"/>
    </row>
    <row r="16" spans="1:33" ht="24.75" customHeight="1" x14ac:dyDescent="0.25">
      <c r="A16" s="3462"/>
      <c r="B16" s="3470"/>
      <c r="C16" s="2596"/>
      <c r="D16" s="2578"/>
      <c r="E16" s="3588"/>
      <c r="F16" s="2442"/>
      <c r="G16" s="2442"/>
      <c r="H16" s="2442"/>
      <c r="I16" s="2558"/>
      <c r="J16" s="2558"/>
      <c r="K16" s="2517"/>
      <c r="L16" s="2517"/>
      <c r="M16" s="2442"/>
      <c r="N16" s="2442"/>
      <c r="O16" s="3595"/>
      <c r="P16" s="2536"/>
      <c r="Q16" s="2536"/>
      <c r="R16" s="3595"/>
      <c r="S16" s="2511"/>
      <c r="T16" s="2451"/>
      <c r="U16" s="348"/>
      <c r="V16" s="345" t="s">
        <v>47</v>
      </c>
      <c r="W16" s="58" t="s">
        <v>621</v>
      </c>
      <c r="X16" s="34">
        <v>1</v>
      </c>
      <c r="Y16" s="35" t="s">
        <v>270</v>
      </c>
      <c r="Z16" s="243">
        <v>20</v>
      </c>
      <c r="AA16" s="23">
        <f t="shared" ref="AA16:AA41" si="2">+X16*Z16</f>
        <v>20</v>
      </c>
      <c r="AB16" s="23">
        <f t="shared" ref="AB16:AB41" si="3">+AA16*0.12+AA16</f>
        <v>22.4</v>
      </c>
      <c r="AC16" s="275"/>
      <c r="AD16" s="35"/>
      <c r="AE16" s="38" t="s">
        <v>52</v>
      </c>
      <c r="AF16" s="37"/>
      <c r="AG16" s="3591"/>
    </row>
    <row r="17" spans="1:33" ht="24.75" customHeight="1" x14ac:dyDescent="0.25">
      <c r="A17" s="3462"/>
      <c r="B17" s="3470"/>
      <c r="C17" s="2596"/>
      <c r="D17" s="2578"/>
      <c r="E17" s="3588"/>
      <c r="F17" s="2442"/>
      <c r="G17" s="2442"/>
      <c r="H17" s="2442"/>
      <c r="I17" s="2558"/>
      <c r="J17" s="2558"/>
      <c r="K17" s="2517"/>
      <c r="L17" s="2517"/>
      <c r="M17" s="2442"/>
      <c r="N17" s="2442"/>
      <c r="O17" s="3595"/>
      <c r="P17" s="2536"/>
      <c r="Q17" s="2536"/>
      <c r="R17" s="3595"/>
      <c r="S17" s="2511"/>
      <c r="T17" s="2451"/>
      <c r="U17" s="348"/>
      <c r="V17" s="345" t="s">
        <v>47</v>
      </c>
      <c r="W17" s="58" t="s">
        <v>622</v>
      </c>
      <c r="X17" s="34">
        <v>3</v>
      </c>
      <c r="Y17" s="35" t="s">
        <v>268</v>
      </c>
      <c r="Z17" s="243">
        <v>5.2</v>
      </c>
      <c r="AA17" s="23">
        <f t="shared" si="2"/>
        <v>15.600000000000001</v>
      </c>
      <c r="AB17" s="23">
        <f t="shared" si="3"/>
        <v>17.472000000000001</v>
      </c>
      <c r="AC17" s="275"/>
      <c r="AD17" s="35"/>
      <c r="AE17" s="38" t="s">
        <v>52</v>
      </c>
      <c r="AF17" s="38"/>
      <c r="AG17" s="3591"/>
    </row>
    <row r="18" spans="1:33" ht="24.75" customHeight="1" x14ac:dyDescent="0.25">
      <c r="A18" s="3462"/>
      <c r="B18" s="3470"/>
      <c r="C18" s="2596"/>
      <c r="D18" s="2578"/>
      <c r="E18" s="3588"/>
      <c r="F18" s="2442"/>
      <c r="G18" s="2442"/>
      <c r="H18" s="2442"/>
      <c r="I18" s="2558"/>
      <c r="J18" s="2558"/>
      <c r="K18" s="2517"/>
      <c r="L18" s="2517"/>
      <c r="M18" s="2442"/>
      <c r="N18" s="2442"/>
      <c r="O18" s="3595"/>
      <c r="P18" s="2536"/>
      <c r="Q18" s="2536"/>
      <c r="R18" s="3595"/>
      <c r="S18" s="2511"/>
      <c r="T18" s="2451"/>
      <c r="U18" s="348"/>
      <c r="V18" s="345" t="s">
        <v>47</v>
      </c>
      <c r="W18" s="58" t="s">
        <v>623</v>
      </c>
      <c r="X18" s="34">
        <v>70</v>
      </c>
      <c r="Y18" s="35" t="s">
        <v>264</v>
      </c>
      <c r="Z18" s="243">
        <v>2.5499999999999998</v>
      </c>
      <c r="AA18" s="23">
        <f t="shared" si="2"/>
        <v>178.5</v>
      </c>
      <c r="AB18" s="23">
        <f t="shared" si="3"/>
        <v>199.92</v>
      </c>
      <c r="AC18" s="275"/>
      <c r="AD18" s="35"/>
      <c r="AE18" s="38" t="s">
        <v>52</v>
      </c>
      <c r="AF18" s="38"/>
      <c r="AG18" s="3591"/>
    </row>
    <row r="19" spans="1:33" ht="24.75" customHeight="1" x14ac:dyDescent="0.25">
      <c r="A19" s="3462"/>
      <c r="B19" s="3586"/>
      <c r="C19" s="2630"/>
      <c r="D19" s="2614"/>
      <c r="E19" s="3589"/>
      <c r="F19" s="2427"/>
      <c r="G19" s="2427"/>
      <c r="H19" s="2427"/>
      <c r="I19" s="2559"/>
      <c r="J19" s="2559"/>
      <c r="K19" s="2560"/>
      <c r="L19" s="2560"/>
      <c r="M19" s="2427"/>
      <c r="N19" s="2427"/>
      <c r="O19" s="3596"/>
      <c r="P19" s="2487"/>
      <c r="Q19" s="2487"/>
      <c r="R19" s="3596"/>
      <c r="S19" s="2489"/>
      <c r="T19" s="2464"/>
      <c r="U19" s="350"/>
      <c r="V19" s="346" t="s">
        <v>47</v>
      </c>
      <c r="W19" s="106" t="s">
        <v>624</v>
      </c>
      <c r="X19" s="107">
        <v>3</v>
      </c>
      <c r="Y19" s="111" t="s">
        <v>369</v>
      </c>
      <c r="Z19" s="240">
        <v>5.15</v>
      </c>
      <c r="AA19" s="109">
        <f t="shared" si="2"/>
        <v>15.450000000000001</v>
      </c>
      <c r="AB19" s="109">
        <f t="shared" si="3"/>
        <v>17.304000000000002</v>
      </c>
      <c r="AC19" s="277"/>
      <c r="AD19" s="111"/>
      <c r="AE19" s="112" t="s">
        <v>52</v>
      </c>
      <c r="AF19" s="106"/>
      <c r="AG19" s="3592"/>
    </row>
    <row r="20" spans="1:33" ht="31.5" customHeight="1" x14ac:dyDescent="0.25">
      <c r="A20" s="3462"/>
      <c r="B20" s="3593" t="s">
        <v>608</v>
      </c>
      <c r="C20" s="3535" t="s">
        <v>94</v>
      </c>
      <c r="D20" s="2636" t="s">
        <v>503</v>
      </c>
      <c r="E20" s="3538" t="s">
        <v>610</v>
      </c>
      <c r="F20" s="2578" t="s">
        <v>625</v>
      </c>
      <c r="G20" s="2578" t="s">
        <v>626</v>
      </c>
      <c r="H20" s="2578" t="s">
        <v>1229</v>
      </c>
      <c r="I20" s="2581">
        <v>30</v>
      </c>
      <c r="J20" s="2581">
        <v>30</v>
      </c>
      <c r="K20" s="3498">
        <v>24</v>
      </c>
      <c r="L20" s="3498">
        <v>24</v>
      </c>
      <c r="M20" s="2578" t="s">
        <v>1234</v>
      </c>
      <c r="N20" s="2578" t="s">
        <v>627</v>
      </c>
      <c r="O20" s="3595">
        <f>+AC20</f>
        <v>373.18399999999997</v>
      </c>
      <c r="P20" s="3595">
        <v>0</v>
      </c>
      <c r="Q20" s="3595">
        <v>0</v>
      </c>
      <c r="R20" s="3595">
        <v>0</v>
      </c>
      <c r="S20" s="3599">
        <f>SUM(O20:Q25)</f>
        <v>373.18399999999997</v>
      </c>
      <c r="T20" s="3146" t="s">
        <v>616</v>
      </c>
      <c r="U20" s="394" t="s">
        <v>64</v>
      </c>
      <c r="V20" s="347"/>
      <c r="W20" s="138" t="s">
        <v>105</v>
      </c>
      <c r="X20" s="13"/>
      <c r="Y20" s="14"/>
      <c r="Z20" s="246"/>
      <c r="AA20" s="16"/>
      <c r="AB20" s="16"/>
      <c r="AC20" s="272">
        <f>SUM(AB21:AB25)</f>
        <v>373.18399999999997</v>
      </c>
      <c r="AD20" s="14"/>
      <c r="AE20" s="18"/>
      <c r="AF20" s="134"/>
      <c r="AG20" s="3558"/>
    </row>
    <row r="21" spans="1:33" ht="31.5" customHeight="1" x14ac:dyDescent="0.25">
      <c r="A21" s="3462"/>
      <c r="B21" s="3593"/>
      <c r="C21" s="3535"/>
      <c r="D21" s="2636"/>
      <c r="E21" s="3538"/>
      <c r="F21" s="2578"/>
      <c r="G21" s="2578"/>
      <c r="H21" s="2578"/>
      <c r="I21" s="2581"/>
      <c r="J21" s="2581"/>
      <c r="K21" s="3498"/>
      <c r="L21" s="3498"/>
      <c r="M21" s="2578"/>
      <c r="N21" s="2578"/>
      <c r="O21" s="3595"/>
      <c r="P21" s="3595"/>
      <c r="Q21" s="3595"/>
      <c r="R21" s="3595"/>
      <c r="S21" s="3599"/>
      <c r="T21" s="3146"/>
      <c r="U21" s="348"/>
      <c r="V21" s="345" t="s">
        <v>47</v>
      </c>
      <c r="W21" s="95" t="s">
        <v>628</v>
      </c>
      <c r="X21" s="39">
        <v>20</v>
      </c>
      <c r="Y21" s="36" t="s">
        <v>264</v>
      </c>
      <c r="Z21" s="235">
        <v>0.5</v>
      </c>
      <c r="AA21" s="23">
        <f t="shared" si="2"/>
        <v>10</v>
      </c>
      <c r="AB21" s="23">
        <f t="shared" si="3"/>
        <v>11.2</v>
      </c>
      <c r="AC21" s="273"/>
      <c r="AD21" s="36"/>
      <c r="AE21" s="36" t="s">
        <v>52</v>
      </c>
      <c r="AF21" s="38"/>
      <c r="AG21" s="3558"/>
    </row>
    <row r="22" spans="1:33" ht="31.5" customHeight="1" x14ac:dyDescent="0.25">
      <c r="A22" s="3462"/>
      <c r="B22" s="3593"/>
      <c r="C22" s="3535"/>
      <c r="D22" s="2636"/>
      <c r="E22" s="3538"/>
      <c r="F22" s="2578"/>
      <c r="G22" s="2578"/>
      <c r="H22" s="2578"/>
      <c r="I22" s="2581"/>
      <c r="J22" s="2581"/>
      <c r="K22" s="3498"/>
      <c r="L22" s="3498"/>
      <c r="M22" s="2578"/>
      <c r="N22" s="2578"/>
      <c r="O22" s="3595"/>
      <c r="P22" s="3595"/>
      <c r="Q22" s="3595"/>
      <c r="R22" s="3595"/>
      <c r="S22" s="3599"/>
      <c r="T22" s="3146"/>
      <c r="U22" s="348"/>
      <c r="V22" s="345" t="s">
        <v>47</v>
      </c>
      <c r="W22" s="95" t="s">
        <v>629</v>
      </c>
      <c r="X22" s="39">
        <v>6</v>
      </c>
      <c r="Y22" s="36" t="s">
        <v>264</v>
      </c>
      <c r="Z22" s="235">
        <v>0.2</v>
      </c>
      <c r="AA22" s="23">
        <f t="shared" si="2"/>
        <v>1.2000000000000002</v>
      </c>
      <c r="AB22" s="23">
        <f t="shared" si="3"/>
        <v>1.3440000000000003</v>
      </c>
      <c r="AC22" s="273"/>
      <c r="AD22" s="36"/>
      <c r="AE22" s="36" t="s">
        <v>52</v>
      </c>
      <c r="AF22" s="38"/>
      <c r="AG22" s="3558"/>
    </row>
    <row r="23" spans="1:33" ht="31.5" customHeight="1" x14ac:dyDescent="0.25">
      <c r="A23" s="3515"/>
      <c r="B23" s="3593"/>
      <c r="C23" s="3535"/>
      <c r="D23" s="2636"/>
      <c r="E23" s="3538"/>
      <c r="F23" s="2578"/>
      <c r="G23" s="2578"/>
      <c r="H23" s="2578"/>
      <c r="I23" s="2581"/>
      <c r="J23" s="2581"/>
      <c r="K23" s="3498"/>
      <c r="L23" s="3498"/>
      <c r="M23" s="2578"/>
      <c r="N23" s="2578"/>
      <c r="O23" s="3595"/>
      <c r="P23" s="3595"/>
      <c r="Q23" s="3595"/>
      <c r="R23" s="3595"/>
      <c r="S23" s="3599"/>
      <c r="T23" s="3146"/>
      <c r="U23" s="348"/>
      <c r="V23" s="345" t="s">
        <v>47</v>
      </c>
      <c r="W23" s="95" t="s">
        <v>630</v>
      </c>
      <c r="X23" s="39">
        <v>20</v>
      </c>
      <c r="Y23" s="36" t="s">
        <v>264</v>
      </c>
      <c r="Z23" s="235">
        <v>0.55000000000000004</v>
      </c>
      <c r="AA23" s="23">
        <f t="shared" si="2"/>
        <v>11</v>
      </c>
      <c r="AB23" s="23">
        <f t="shared" si="3"/>
        <v>12.32</v>
      </c>
      <c r="AC23" s="273"/>
      <c r="AD23" s="36"/>
      <c r="AE23" s="36" t="s">
        <v>52</v>
      </c>
      <c r="AF23" s="38"/>
      <c r="AG23" s="3558"/>
    </row>
    <row r="24" spans="1:33" ht="31.5" customHeight="1" x14ac:dyDescent="0.25">
      <c r="A24" s="2761" t="s">
        <v>607</v>
      </c>
      <c r="B24" s="3593"/>
      <c r="C24" s="3535"/>
      <c r="D24" s="2636"/>
      <c r="E24" s="3538"/>
      <c r="F24" s="2578"/>
      <c r="G24" s="2578"/>
      <c r="H24" s="2578"/>
      <c r="I24" s="2581"/>
      <c r="J24" s="2581"/>
      <c r="K24" s="3498"/>
      <c r="L24" s="3498"/>
      <c r="M24" s="2578"/>
      <c r="N24" s="2578"/>
      <c r="O24" s="3595"/>
      <c r="P24" s="3595"/>
      <c r="Q24" s="3595"/>
      <c r="R24" s="3595"/>
      <c r="S24" s="3599"/>
      <c r="T24" s="3146"/>
      <c r="U24" s="395"/>
      <c r="V24" s="260" t="s">
        <v>47</v>
      </c>
      <c r="W24" s="95" t="s">
        <v>631</v>
      </c>
      <c r="X24" s="39">
        <v>20</v>
      </c>
      <c r="Y24" s="43" t="s">
        <v>264</v>
      </c>
      <c r="Z24" s="274">
        <v>0.55000000000000004</v>
      </c>
      <c r="AA24" s="23">
        <f t="shared" si="2"/>
        <v>11</v>
      </c>
      <c r="AB24" s="23">
        <f t="shared" si="3"/>
        <v>12.32</v>
      </c>
      <c r="AC24" s="278"/>
      <c r="AD24" s="36"/>
      <c r="AE24" s="36" t="s">
        <v>52</v>
      </c>
      <c r="AF24" s="47"/>
      <c r="AG24" s="3558"/>
    </row>
    <row r="25" spans="1:33" ht="31.5" customHeight="1" x14ac:dyDescent="0.25">
      <c r="A25" s="2561"/>
      <c r="B25" s="3593"/>
      <c r="C25" s="3535"/>
      <c r="D25" s="2636"/>
      <c r="E25" s="3538"/>
      <c r="F25" s="2578"/>
      <c r="G25" s="2578"/>
      <c r="H25" s="2578"/>
      <c r="I25" s="2581"/>
      <c r="J25" s="2581"/>
      <c r="K25" s="3498"/>
      <c r="L25" s="3498"/>
      <c r="M25" s="2578"/>
      <c r="N25" s="2578"/>
      <c r="O25" s="3595"/>
      <c r="P25" s="3595"/>
      <c r="Q25" s="3595"/>
      <c r="R25" s="3595"/>
      <c r="S25" s="3599"/>
      <c r="T25" s="3146"/>
      <c r="U25" s="350"/>
      <c r="V25" s="346" t="s">
        <v>47</v>
      </c>
      <c r="W25" s="292" t="s">
        <v>621</v>
      </c>
      <c r="X25" s="163">
        <v>15</v>
      </c>
      <c r="Y25" s="164" t="s">
        <v>270</v>
      </c>
      <c r="Z25" s="252">
        <v>20</v>
      </c>
      <c r="AA25" s="109">
        <f t="shared" si="2"/>
        <v>300</v>
      </c>
      <c r="AB25" s="109">
        <f t="shared" si="3"/>
        <v>336</v>
      </c>
      <c r="AC25" s="278"/>
      <c r="AD25" s="36"/>
      <c r="AE25" s="36" t="s">
        <v>52</v>
      </c>
      <c r="AF25" s="47"/>
      <c r="AG25" s="3558"/>
    </row>
    <row r="26" spans="1:33" ht="18" customHeight="1" x14ac:dyDescent="0.25">
      <c r="A26" s="2561"/>
      <c r="B26" s="3600" t="s">
        <v>608</v>
      </c>
      <c r="C26" s="3534" t="s">
        <v>94</v>
      </c>
      <c r="D26" s="2635" t="s">
        <v>503</v>
      </c>
      <c r="E26" s="3537" t="s">
        <v>610</v>
      </c>
      <c r="F26" s="2577" t="s">
        <v>632</v>
      </c>
      <c r="G26" s="2577" t="s">
        <v>633</v>
      </c>
      <c r="H26" s="2577" t="s">
        <v>1230</v>
      </c>
      <c r="I26" s="2623">
        <v>7</v>
      </c>
      <c r="J26" s="2623">
        <v>6</v>
      </c>
      <c r="K26" s="2626">
        <v>24</v>
      </c>
      <c r="L26" s="2626">
        <v>24</v>
      </c>
      <c r="M26" s="2577" t="s">
        <v>634</v>
      </c>
      <c r="N26" s="2577" t="s">
        <v>635</v>
      </c>
      <c r="O26" s="3049">
        <f>+AC26</f>
        <v>355.71199999999999</v>
      </c>
      <c r="P26" s="3049">
        <f>+AC32</f>
        <v>4399.9984000000004</v>
      </c>
      <c r="Q26" s="3049">
        <v>0</v>
      </c>
      <c r="R26" s="3049">
        <v>0</v>
      </c>
      <c r="S26" s="3052">
        <f>SUM(O26:Q33)</f>
        <v>4755.7103999999999</v>
      </c>
      <c r="T26" s="3075" t="s">
        <v>616</v>
      </c>
      <c r="U26" s="394" t="s">
        <v>67</v>
      </c>
      <c r="V26" s="347"/>
      <c r="W26" s="132" t="s">
        <v>68</v>
      </c>
      <c r="X26" s="27"/>
      <c r="Y26" s="28"/>
      <c r="Z26" s="238"/>
      <c r="AA26" s="16"/>
      <c r="AB26" s="16"/>
      <c r="AC26" s="331">
        <f>SUM(AB27:AB31)</f>
        <v>355.71199999999999</v>
      </c>
      <c r="AD26" s="51"/>
      <c r="AE26" s="55"/>
      <c r="AF26" s="55"/>
      <c r="AG26" s="2444"/>
    </row>
    <row r="27" spans="1:33" ht="18" customHeight="1" x14ac:dyDescent="0.25">
      <c r="A27" s="2561"/>
      <c r="B27" s="3593"/>
      <c r="C27" s="3535"/>
      <c r="D27" s="2636"/>
      <c r="E27" s="3538"/>
      <c r="F27" s="2578"/>
      <c r="G27" s="2578"/>
      <c r="H27" s="2578"/>
      <c r="I27" s="2624"/>
      <c r="J27" s="2624"/>
      <c r="K27" s="2627"/>
      <c r="L27" s="2627"/>
      <c r="M27" s="2578"/>
      <c r="N27" s="2578"/>
      <c r="O27" s="3050"/>
      <c r="P27" s="3050"/>
      <c r="Q27" s="3050"/>
      <c r="R27" s="3050"/>
      <c r="S27" s="3053"/>
      <c r="T27" s="3146"/>
      <c r="U27" s="348"/>
      <c r="V27" s="349" t="s">
        <v>47</v>
      </c>
      <c r="W27" s="58" t="s">
        <v>636</v>
      </c>
      <c r="X27" s="34">
        <v>8</v>
      </c>
      <c r="Y27" s="35" t="s">
        <v>270</v>
      </c>
      <c r="Z27" s="243">
        <v>16</v>
      </c>
      <c r="AA27" s="23">
        <f t="shared" si="2"/>
        <v>128</v>
      </c>
      <c r="AB27" s="23">
        <f t="shared" si="3"/>
        <v>143.36000000000001</v>
      </c>
      <c r="AC27" s="275"/>
      <c r="AD27" s="35"/>
      <c r="AE27" s="38" t="s">
        <v>52</v>
      </c>
      <c r="AF27" s="38"/>
      <c r="AG27" s="2445"/>
    </row>
    <row r="28" spans="1:33" ht="18" customHeight="1" x14ac:dyDescent="0.25">
      <c r="A28" s="2561"/>
      <c r="B28" s="3593"/>
      <c r="C28" s="3535"/>
      <c r="D28" s="2636"/>
      <c r="E28" s="3538"/>
      <c r="F28" s="2578"/>
      <c r="G28" s="2578"/>
      <c r="H28" s="2578"/>
      <c r="I28" s="2624"/>
      <c r="J28" s="2624"/>
      <c r="K28" s="2627"/>
      <c r="L28" s="2627"/>
      <c r="M28" s="2578"/>
      <c r="N28" s="2578"/>
      <c r="O28" s="3050"/>
      <c r="P28" s="3050"/>
      <c r="Q28" s="3050"/>
      <c r="R28" s="3050"/>
      <c r="S28" s="3053"/>
      <c r="T28" s="3146"/>
      <c r="U28" s="348"/>
      <c r="V28" s="349" t="s">
        <v>47</v>
      </c>
      <c r="W28" s="95" t="s">
        <v>271</v>
      </c>
      <c r="X28" s="39">
        <v>8</v>
      </c>
      <c r="Y28" s="36" t="s">
        <v>270</v>
      </c>
      <c r="Z28" s="235">
        <v>19</v>
      </c>
      <c r="AA28" s="23">
        <f t="shared" si="2"/>
        <v>152</v>
      </c>
      <c r="AB28" s="23">
        <f t="shared" si="3"/>
        <v>170.24</v>
      </c>
      <c r="AC28" s="273"/>
      <c r="AD28" s="36"/>
      <c r="AE28" s="36" t="s">
        <v>52</v>
      </c>
      <c r="AF28" s="38"/>
      <c r="AG28" s="2445"/>
    </row>
    <row r="29" spans="1:33" ht="18" customHeight="1" x14ac:dyDescent="0.25">
      <c r="A29" s="2561"/>
      <c r="B29" s="3593"/>
      <c r="C29" s="3535"/>
      <c r="D29" s="2636"/>
      <c r="E29" s="3538"/>
      <c r="F29" s="2578"/>
      <c r="G29" s="2578"/>
      <c r="H29" s="2578"/>
      <c r="I29" s="2624"/>
      <c r="J29" s="2624"/>
      <c r="K29" s="2627"/>
      <c r="L29" s="2627"/>
      <c r="M29" s="2578"/>
      <c r="N29" s="2578"/>
      <c r="O29" s="3050"/>
      <c r="P29" s="3050"/>
      <c r="Q29" s="3050"/>
      <c r="R29" s="3050"/>
      <c r="S29" s="3053"/>
      <c r="T29" s="3146"/>
      <c r="U29" s="348"/>
      <c r="V29" s="349" t="s">
        <v>47</v>
      </c>
      <c r="W29" s="95" t="s">
        <v>637</v>
      </c>
      <c r="X29" s="39">
        <v>6</v>
      </c>
      <c r="Y29" s="43" t="s">
        <v>264</v>
      </c>
      <c r="Z29" s="274">
        <v>2</v>
      </c>
      <c r="AA29" s="23">
        <f t="shared" si="2"/>
        <v>12</v>
      </c>
      <c r="AB29" s="23">
        <f t="shared" si="3"/>
        <v>13.44</v>
      </c>
      <c r="AC29" s="273"/>
      <c r="AD29" s="36"/>
      <c r="AE29" s="36" t="s">
        <v>52</v>
      </c>
      <c r="AF29" s="38"/>
      <c r="AG29" s="2445"/>
    </row>
    <row r="30" spans="1:33" ht="18" customHeight="1" x14ac:dyDescent="0.25">
      <c r="A30" s="2561"/>
      <c r="B30" s="3593"/>
      <c r="C30" s="3535"/>
      <c r="D30" s="2636"/>
      <c r="E30" s="3538"/>
      <c r="F30" s="2578"/>
      <c r="G30" s="2578"/>
      <c r="H30" s="2578"/>
      <c r="I30" s="2624"/>
      <c r="J30" s="2624"/>
      <c r="K30" s="2627"/>
      <c r="L30" s="2627"/>
      <c r="M30" s="2578"/>
      <c r="N30" s="2578"/>
      <c r="O30" s="3050"/>
      <c r="P30" s="3050"/>
      <c r="Q30" s="3050"/>
      <c r="R30" s="3050"/>
      <c r="S30" s="3053"/>
      <c r="T30" s="3146"/>
      <c r="U30" s="348"/>
      <c r="V30" s="349" t="s">
        <v>47</v>
      </c>
      <c r="W30" s="58" t="s">
        <v>638</v>
      </c>
      <c r="X30" s="34">
        <v>8</v>
      </c>
      <c r="Y30" s="35" t="s">
        <v>264</v>
      </c>
      <c r="Z30" s="243">
        <v>2.5</v>
      </c>
      <c r="AA30" s="23">
        <f t="shared" si="2"/>
        <v>20</v>
      </c>
      <c r="AB30" s="23">
        <f t="shared" si="3"/>
        <v>22.4</v>
      </c>
      <c r="AC30" s="275"/>
      <c r="AD30" s="35"/>
      <c r="AE30" s="38" t="s">
        <v>52</v>
      </c>
      <c r="AF30" s="38"/>
      <c r="AG30" s="2445"/>
    </row>
    <row r="31" spans="1:33" ht="18" customHeight="1" x14ac:dyDescent="0.25">
      <c r="A31" s="2561"/>
      <c r="B31" s="3593"/>
      <c r="C31" s="3535"/>
      <c r="D31" s="2636"/>
      <c r="E31" s="3538"/>
      <c r="F31" s="2578"/>
      <c r="G31" s="2578"/>
      <c r="H31" s="2578"/>
      <c r="I31" s="2624"/>
      <c r="J31" s="2624"/>
      <c r="K31" s="2627"/>
      <c r="L31" s="2627"/>
      <c r="M31" s="2578"/>
      <c r="N31" s="2578"/>
      <c r="O31" s="3050"/>
      <c r="P31" s="3050"/>
      <c r="Q31" s="3050"/>
      <c r="R31" s="3050"/>
      <c r="S31" s="3053"/>
      <c r="T31" s="3146"/>
      <c r="U31" s="348"/>
      <c r="V31" s="101" t="s">
        <v>47</v>
      </c>
      <c r="W31" s="65" t="s">
        <v>639</v>
      </c>
      <c r="X31" s="39">
        <v>7</v>
      </c>
      <c r="Y31" s="35" t="s">
        <v>264</v>
      </c>
      <c r="Z31" s="243">
        <v>0.8</v>
      </c>
      <c r="AA31" s="23">
        <f t="shared" si="2"/>
        <v>5.6000000000000005</v>
      </c>
      <c r="AB31" s="23">
        <f t="shared" si="3"/>
        <v>6.2720000000000002</v>
      </c>
      <c r="AC31" s="275"/>
      <c r="AD31" s="64"/>
      <c r="AE31" s="47" t="s">
        <v>52</v>
      </c>
      <c r="AF31" s="47"/>
      <c r="AG31" s="2445"/>
    </row>
    <row r="32" spans="1:33" ht="33.950000000000003" customHeight="1" x14ac:dyDescent="0.25">
      <c r="A32" s="2561"/>
      <c r="B32" s="3593"/>
      <c r="C32" s="3535"/>
      <c r="D32" s="2636"/>
      <c r="E32" s="3538"/>
      <c r="F32" s="2578"/>
      <c r="G32" s="2578"/>
      <c r="H32" s="2578"/>
      <c r="I32" s="2624"/>
      <c r="J32" s="2624"/>
      <c r="K32" s="2627"/>
      <c r="L32" s="2627"/>
      <c r="M32" s="2578"/>
      <c r="N32" s="2578"/>
      <c r="O32" s="3050"/>
      <c r="P32" s="3050"/>
      <c r="Q32" s="3050"/>
      <c r="R32" s="3050"/>
      <c r="S32" s="3053"/>
      <c r="T32" s="3146"/>
      <c r="U32" s="355" t="s">
        <v>1169</v>
      </c>
      <c r="V32" s="32"/>
      <c r="W32" s="66" t="s">
        <v>739</v>
      </c>
      <c r="X32" s="39"/>
      <c r="Y32" s="35"/>
      <c r="Z32" s="243"/>
      <c r="AA32" s="243"/>
      <c r="AB32" s="235"/>
      <c r="AC32" s="275">
        <f>AB33</f>
        <v>4399.9984000000004</v>
      </c>
      <c r="AD32" s="64"/>
      <c r="AE32" s="47"/>
      <c r="AF32" s="47"/>
      <c r="AG32" s="2445"/>
    </row>
    <row r="33" spans="1:33" ht="18" customHeight="1" x14ac:dyDescent="0.25">
      <c r="A33" s="2561"/>
      <c r="B33" s="3593"/>
      <c r="C33" s="3535"/>
      <c r="D33" s="2636"/>
      <c r="E33" s="3538"/>
      <c r="F33" s="2578"/>
      <c r="G33" s="2578"/>
      <c r="H33" s="2578"/>
      <c r="I33" s="2624"/>
      <c r="J33" s="2624"/>
      <c r="K33" s="2627"/>
      <c r="L33" s="2627"/>
      <c r="M33" s="2578"/>
      <c r="N33" s="2578"/>
      <c r="O33" s="3050"/>
      <c r="P33" s="3050"/>
      <c r="Q33" s="3050"/>
      <c r="R33" s="3050"/>
      <c r="S33" s="3053"/>
      <c r="T33" s="3146"/>
      <c r="U33" s="350"/>
      <c r="V33" s="105" t="s">
        <v>47</v>
      </c>
      <c r="W33" s="106" t="s">
        <v>738</v>
      </c>
      <c r="X33" s="163">
        <v>1</v>
      </c>
      <c r="Y33" s="111"/>
      <c r="Z33" s="240">
        <v>3928.57</v>
      </c>
      <c r="AA33" s="240">
        <f>X33*Z33</f>
        <v>3928.57</v>
      </c>
      <c r="AB33" s="240">
        <f>AA33*1.12</f>
        <v>4399.9984000000004</v>
      </c>
      <c r="AC33" s="277"/>
      <c r="AD33" s="64"/>
      <c r="AE33" s="47" t="s">
        <v>52</v>
      </c>
      <c r="AF33" s="47"/>
      <c r="AG33" s="2445"/>
    </row>
    <row r="34" spans="1:33" ht="29.25" customHeight="1" x14ac:dyDescent="0.25">
      <c r="A34" s="2561"/>
      <c r="B34" s="3600" t="s">
        <v>608</v>
      </c>
      <c r="C34" s="3534" t="s">
        <v>94</v>
      </c>
      <c r="D34" s="2635" t="s">
        <v>337</v>
      </c>
      <c r="E34" s="3537" t="s">
        <v>610</v>
      </c>
      <c r="F34" s="2577" t="s">
        <v>640</v>
      </c>
      <c r="G34" s="2577" t="s">
        <v>641</v>
      </c>
      <c r="H34" s="2577" t="s">
        <v>642</v>
      </c>
      <c r="I34" s="2623">
        <v>0.25</v>
      </c>
      <c r="J34" s="2623">
        <v>1</v>
      </c>
      <c r="K34" s="2626">
        <v>24</v>
      </c>
      <c r="L34" s="2626">
        <v>24</v>
      </c>
      <c r="M34" s="2577" t="s">
        <v>643</v>
      </c>
      <c r="N34" s="2577" t="s">
        <v>644</v>
      </c>
      <c r="O34" s="3049">
        <f>+AC34+AC36</f>
        <v>410.64800000000002</v>
      </c>
      <c r="P34" s="3049">
        <v>0</v>
      </c>
      <c r="Q34" s="3049">
        <v>0</v>
      </c>
      <c r="R34" s="3049">
        <v>0</v>
      </c>
      <c r="S34" s="3052">
        <f>SUM(O34:Q38)</f>
        <v>410.64800000000002</v>
      </c>
      <c r="T34" s="3075" t="s">
        <v>616</v>
      </c>
      <c r="U34" s="394" t="s">
        <v>64</v>
      </c>
      <c r="V34" s="347"/>
      <c r="W34" s="138" t="s">
        <v>105</v>
      </c>
      <c r="X34" s="27"/>
      <c r="Y34" s="14"/>
      <c r="Z34" s="246"/>
      <c r="AA34" s="16"/>
      <c r="AB34" s="16"/>
      <c r="AC34" s="272">
        <f>SUM(AB35)</f>
        <v>231</v>
      </c>
      <c r="AD34" s="147"/>
      <c r="AE34" s="269"/>
      <c r="AF34" s="269"/>
      <c r="AG34" s="2444"/>
    </row>
    <row r="35" spans="1:33" ht="29.25" customHeight="1" x14ac:dyDescent="0.25">
      <c r="A35" s="2561"/>
      <c r="B35" s="3593"/>
      <c r="C35" s="3535"/>
      <c r="D35" s="2636"/>
      <c r="E35" s="3538"/>
      <c r="F35" s="2578"/>
      <c r="G35" s="2578"/>
      <c r="H35" s="2578"/>
      <c r="I35" s="2624"/>
      <c r="J35" s="2624"/>
      <c r="K35" s="2627"/>
      <c r="L35" s="2627"/>
      <c r="M35" s="2578"/>
      <c r="N35" s="2578"/>
      <c r="O35" s="3050"/>
      <c r="P35" s="3050"/>
      <c r="Q35" s="3050"/>
      <c r="R35" s="3050"/>
      <c r="S35" s="3053"/>
      <c r="T35" s="3146"/>
      <c r="U35" s="353"/>
      <c r="V35" s="354" t="s">
        <v>47</v>
      </c>
      <c r="W35" s="95" t="s">
        <v>617</v>
      </c>
      <c r="X35" s="39">
        <v>70</v>
      </c>
      <c r="Y35" s="36" t="s">
        <v>330</v>
      </c>
      <c r="Z35" s="235">
        <v>3.3</v>
      </c>
      <c r="AA35" s="23">
        <f t="shared" si="2"/>
        <v>231</v>
      </c>
      <c r="AB35" s="23">
        <f>+AA35</f>
        <v>231</v>
      </c>
      <c r="AC35" s="275"/>
      <c r="AD35" s="35"/>
      <c r="AE35" s="38" t="s">
        <v>52</v>
      </c>
      <c r="AF35" s="38"/>
      <c r="AG35" s="2445"/>
    </row>
    <row r="36" spans="1:33" ht="29.25" customHeight="1" x14ac:dyDescent="0.25">
      <c r="A36" s="2561"/>
      <c r="B36" s="3593"/>
      <c r="C36" s="3535"/>
      <c r="D36" s="2636"/>
      <c r="E36" s="3538"/>
      <c r="F36" s="2578"/>
      <c r="G36" s="2578"/>
      <c r="H36" s="2578"/>
      <c r="I36" s="2624"/>
      <c r="J36" s="2624"/>
      <c r="K36" s="2627"/>
      <c r="L36" s="2627"/>
      <c r="M36" s="2578"/>
      <c r="N36" s="2578"/>
      <c r="O36" s="3050"/>
      <c r="P36" s="3050"/>
      <c r="Q36" s="3050"/>
      <c r="R36" s="3050"/>
      <c r="S36" s="3053"/>
      <c r="T36" s="3146"/>
      <c r="U36" s="355" t="s">
        <v>67</v>
      </c>
      <c r="V36" s="349"/>
      <c r="W36" s="138" t="s">
        <v>68</v>
      </c>
      <c r="X36" s="39"/>
      <c r="Y36" s="35"/>
      <c r="Z36" s="243"/>
      <c r="AA36" s="23"/>
      <c r="AB36" s="23"/>
      <c r="AC36" s="275">
        <f>SUM(AB37:AB38)</f>
        <v>179.64800000000002</v>
      </c>
      <c r="AD36" s="35"/>
      <c r="AE36" s="38"/>
      <c r="AF36" s="38"/>
      <c r="AG36" s="2445"/>
    </row>
    <row r="37" spans="1:33" ht="29.25" customHeight="1" x14ac:dyDescent="0.25">
      <c r="A37" s="2561"/>
      <c r="B37" s="3593"/>
      <c r="C37" s="3535"/>
      <c r="D37" s="2636"/>
      <c r="E37" s="3538"/>
      <c r="F37" s="2578"/>
      <c r="G37" s="2578"/>
      <c r="H37" s="2578"/>
      <c r="I37" s="2624"/>
      <c r="J37" s="2624"/>
      <c r="K37" s="2627"/>
      <c r="L37" s="2627"/>
      <c r="M37" s="2578"/>
      <c r="N37" s="2578"/>
      <c r="O37" s="3050"/>
      <c r="P37" s="3050"/>
      <c r="Q37" s="3050"/>
      <c r="R37" s="3050"/>
      <c r="S37" s="3053"/>
      <c r="T37" s="3146"/>
      <c r="U37" s="355"/>
      <c r="V37" s="349" t="s">
        <v>47</v>
      </c>
      <c r="W37" s="58" t="s">
        <v>645</v>
      </c>
      <c r="X37" s="34">
        <v>100</v>
      </c>
      <c r="Y37" s="35" t="s">
        <v>369</v>
      </c>
      <c r="Z37" s="243">
        <v>1.4</v>
      </c>
      <c r="AA37" s="23">
        <f t="shared" si="2"/>
        <v>140</v>
      </c>
      <c r="AB37" s="23">
        <f t="shared" si="3"/>
        <v>156.80000000000001</v>
      </c>
      <c r="AC37" s="275"/>
      <c r="AD37" s="35"/>
      <c r="AE37" s="38" t="s">
        <v>52</v>
      </c>
      <c r="AF37" s="38"/>
      <c r="AG37" s="2445"/>
    </row>
    <row r="38" spans="1:33" ht="29.25" customHeight="1" x14ac:dyDescent="0.25">
      <c r="A38" s="2561"/>
      <c r="B38" s="3593"/>
      <c r="C38" s="3535"/>
      <c r="D38" s="2636"/>
      <c r="E38" s="3538"/>
      <c r="F38" s="2578"/>
      <c r="G38" s="2578"/>
      <c r="H38" s="2578"/>
      <c r="I38" s="2624"/>
      <c r="J38" s="2624"/>
      <c r="K38" s="2627"/>
      <c r="L38" s="2627"/>
      <c r="M38" s="2578"/>
      <c r="N38" s="2578"/>
      <c r="O38" s="3050"/>
      <c r="P38" s="3050"/>
      <c r="Q38" s="3050"/>
      <c r="R38" s="3050"/>
      <c r="S38" s="3053"/>
      <c r="T38" s="3146"/>
      <c r="U38" s="350"/>
      <c r="V38" s="351" t="s">
        <v>47</v>
      </c>
      <c r="W38" s="106" t="s">
        <v>646</v>
      </c>
      <c r="X38" s="163">
        <v>6</v>
      </c>
      <c r="Y38" s="111" t="s">
        <v>268</v>
      </c>
      <c r="Z38" s="240">
        <v>3.4</v>
      </c>
      <c r="AA38" s="109">
        <f t="shared" si="2"/>
        <v>20.399999999999999</v>
      </c>
      <c r="AB38" s="109">
        <f t="shared" si="3"/>
        <v>22.847999999999999</v>
      </c>
      <c r="AC38" s="352"/>
      <c r="AD38" s="64"/>
      <c r="AE38" s="47" t="s">
        <v>52</v>
      </c>
      <c r="AF38" s="38"/>
      <c r="AG38" s="2445"/>
    </row>
    <row r="39" spans="1:33" ht="33.950000000000003" customHeight="1" x14ac:dyDescent="0.25">
      <c r="A39" s="2561"/>
      <c r="B39" s="3597" t="s">
        <v>44</v>
      </c>
      <c r="C39" s="3534" t="s">
        <v>45</v>
      </c>
      <c r="D39" s="2635" t="s">
        <v>647</v>
      </c>
      <c r="E39" s="3537" t="s">
        <v>610</v>
      </c>
      <c r="F39" s="2577" t="s">
        <v>648</v>
      </c>
      <c r="G39" s="2577" t="s">
        <v>649</v>
      </c>
      <c r="H39" s="3601" t="s">
        <v>650</v>
      </c>
      <c r="I39" s="3602">
        <v>15</v>
      </c>
      <c r="J39" s="3602">
        <v>15</v>
      </c>
      <c r="K39" s="3604">
        <v>24</v>
      </c>
      <c r="L39" s="3604">
        <v>24</v>
      </c>
      <c r="M39" s="3601" t="s">
        <v>651</v>
      </c>
      <c r="N39" s="3601" t="s">
        <v>652</v>
      </c>
      <c r="O39" s="3465">
        <f>+AC39</f>
        <v>1800.2880000000002</v>
      </c>
      <c r="P39" s="3606">
        <v>0</v>
      </c>
      <c r="Q39" s="3049">
        <v>0</v>
      </c>
      <c r="R39" s="3049">
        <v>0</v>
      </c>
      <c r="S39" s="3467">
        <f>SUM(O39:Q41)</f>
        <v>1800.2880000000002</v>
      </c>
      <c r="T39" s="3058" t="s">
        <v>653</v>
      </c>
      <c r="U39" s="394" t="s">
        <v>65</v>
      </c>
      <c r="V39" s="347"/>
      <c r="W39" s="138" t="s">
        <v>66</v>
      </c>
      <c r="X39" s="27"/>
      <c r="Y39" s="144"/>
      <c r="Z39" s="356"/>
      <c r="AA39" s="16"/>
      <c r="AB39" s="16"/>
      <c r="AC39" s="357">
        <f>SUM(AB40:AB41)</f>
        <v>1800.2880000000002</v>
      </c>
      <c r="AD39" s="70"/>
      <c r="AE39" s="140"/>
      <c r="AF39" s="140"/>
      <c r="AG39" s="2444"/>
    </row>
    <row r="40" spans="1:33" ht="25.5" customHeight="1" x14ac:dyDescent="0.25">
      <c r="A40" s="2561"/>
      <c r="B40" s="3598"/>
      <c r="C40" s="3535"/>
      <c r="D40" s="2636"/>
      <c r="E40" s="3538"/>
      <c r="F40" s="2578"/>
      <c r="G40" s="2578"/>
      <c r="H40" s="3521"/>
      <c r="I40" s="3603"/>
      <c r="J40" s="3603"/>
      <c r="K40" s="3605"/>
      <c r="L40" s="3605"/>
      <c r="M40" s="3521"/>
      <c r="N40" s="3521"/>
      <c r="O40" s="3466"/>
      <c r="P40" s="3607"/>
      <c r="Q40" s="3050"/>
      <c r="R40" s="3050"/>
      <c r="S40" s="3468"/>
      <c r="T40" s="3059"/>
      <c r="U40" s="353"/>
      <c r="V40" s="354" t="s">
        <v>47</v>
      </c>
      <c r="W40" s="58" t="s">
        <v>654</v>
      </c>
      <c r="X40" s="34">
        <v>21</v>
      </c>
      <c r="Y40" s="35" t="s">
        <v>264</v>
      </c>
      <c r="Z40" s="243">
        <v>10</v>
      </c>
      <c r="AA40" s="23">
        <f t="shared" si="2"/>
        <v>210</v>
      </c>
      <c r="AB40" s="23">
        <f t="shared" si="3"/>
        <v>235.2</v>
      </c>
      <c r="AC40" s="243"/>
      <c r="AD40" s="243"/>
      <c r="AE40" s="36" t="s">
        <v>52</v>
      </c>
      <c r="AF40" s="243"/>
      <c r="AG40" s="2445"/>
    </row>
    <row r="41" spans="1:33" ht="25.5" customHeight="1" x14ac:dyDescent="0.25">
      <c r="A41" s="2561"/>
      <c r="B41" s="3598"/>
      <c r="C41" s="3535"/>
      <c r="D41" s="2636"/>
      <c r="E41" s="3538"/>
      <c r="F41" s="2578"/>
      <c r="G41" s="2578"/>
      <c r="H41" s="3521"/>
      <c r="I41" s="3603"/>
      <c r="J41" s="3603"/>
      <c r="K41" s="3605"/>
      <c r="L41" s="3605"/>
      <c r="M41" s="3521"/>
      <c r="N41" s="3521"/>
      <c r="O41" s="3466"/>
      <c r="P41" s="3607"/>
      <c r="Q41" s="3050"/>
      <c r="R41" s="3050"/>
      <c r="S41" s="3468"/>
      <c r="T41" s="3059"/>
      <c r="U41" s="350"/>
      <c r="V41" s="351" t="s">
        <v>47</v>
      </c>
      <c r="W41" s="106" t="s">
        <v>655</v>
      </c>
      <c r="X41" s="107">
        <v>4</v>
      </c>
      <c r="Y41" s="164" t="s">
        <v>264</v>
      </c>
      <c r="Z41" s="240">
        <v>349.35</v>
      </c>
      <c r="AA41" s="109">
        <f t="shared" si="2"/>
        <v>1397.4</v>
      </c>
      <c r="AB41" s="109">
        <f t="shared" si="3"/>
        <v>1565.0880000000002</v>
      </c>
      <c r="AC41" s="240"/>
      <c r="AD41" s="240"/>
      <c r="AE41" s="112" t="s">
        <v>52</v>
      </c>
      <c r="AF41" s="240"/>
      <c r="AG41" s="2445"/>
    </row>
    <row r="42" spans="1:33" ht="26.25" customHeight="1" x14ac:dyDescent="0.25">
      <c r="A42" s="2561"/>
      <c r="B42" s="3597" t="s">
        <v>44</v>
      </c>
      <c r="C42" s="3534" t="s">
        <v>45</v>
      </c>
      <c r="D42" s="2635" t="s">
        <v>647</v>
      </c>
      <c r="E42" s="3537" t="s">
        <v>610</v>
      </c>
      <c r="F42" s="2577" t="s">
        <v>1231</v>
      </c>
      <c r="G42" s="2577" t="s">
        <v>656</v>
      </c>
      <c r="H42" s="2577" t="s">
        <v>1232</v>
      </c>
      <c r="I42" s="2623">
        <v>0.5</v>
      </c>
      <c r="J42" s="2623">
        <v>2</v>
      </c>
      <c r="K42" s="2626">
        <v>4</v>
      </c>
      <c r="L42" s="2626">
        <v>12</v>
      </c>
      <c r="M42" s="2577" t="s">
        <v>657</v>
      </c>
      <c r="N42" s="2577" t="s">
        <v>658</v>
      </c>
      <c r="O42" s="3049">
        <f>+AC42</f>
        <v>28.896000000000001</v>
      </c>
      <c r="P42" s="3049">
        <v>0</v>
      </c>
      <c r="Q42" s="3049">
        <v>0</v>
      </c>
      <c r="R42" s="3049">
        <v>0</v>
      </c>
      <c r="S42" s="3052">
        <f>SUM(O42:Q44)</f>
        <v>28.896000000000001</v>
      </c>
      <c r="T42" s="3058" t="s">
        <v>616</v>
      </c>
      <c r="U42" s="394" t="s">
        <v>64</v>
      </c>
      <c r="V42" s="347"/>
      <c r="W42" s="138" t="s">
        <v>105</v>
      </c>
      <c r="X42" s="27"/>
      <c r="Y42" s="238"/>
      <c r="Z42" s="238"/>
      <c r="AA42" s="16"/>
      <c r="AB42" s="16"/>
      <c r="AC42" s="276">
        <f>SUM(AB43:AB44)</f>
        <v>28.896000000000001</v>
      </c>
      <c r="AD42" s="144"/>
      <c r="AE42" s="146"/>
      <c r="AF42" s="146"/>
      <c r="AG42" s="3055"/>
    </row>
    <row r="43" spans="1:33" ht="26.25" customHeight="1" x14ac:dyDescent="0.25">
      <c r="A43" s="2561"/>
      <c r="B43" s="3598"/>
      <c r="C43" s="3535"/>
      <c r="D43" s="2636"/>
      <c r="E43" s="3538"/>
      <c r="F43" s="2578"/>
      <c r="G43" s="2578"/>
      <c r="H43" s="2578"/>
      <c r="I43" s="2624"/>
      <c r="J43" s="2624"/>
      <c r="K43" s="2627"/>
      <c r="L43" s="2627"/>
      <c r="M43" s="2578"/>
      <c r="N43" s="2578"/>
      <c r="O43" s="3050"/>
      <c r="P43" s="3050"/>
      <c r="Q43" s="3050"/>
      <c r="R43" s="3050"/>
      <c r="S43" s="3053"/>
      <c r="T43" s="3059"/>
      <c r="U43" s="353"/>
      <c r="V43" s="354" t="s">
        <v>47</v>
      </c>
      <c r="W43" s="95" t="s">
        <v>659</v>
      </c>
      <c r="X43" s="13">
        <v>178</v>
      </c>
      <c r="Y43" s="36" t="s">
        <v>264</v>
      </c>
      <c r="Z43" s="235">
        <v>0.1</v>
      </c>
      <c r="AA43" s="23">
        <f t="shared" si="0"/>
        <v>17.8</v>
      </c>
      <c r="AB43" s="23">
        <f t="shared" si="1"/>
        <v>19.936</v>
      </c>
      <c r="AC43" s="243"/>
      <c r="AD43" s="243"/>
      <c r="AE43" s="36" t="s">
        <v>52</v>
      </c>
      <c r="AF43" s="243"/>
      <c r="AG43" s="3056"/>
    </row>
    <row r="44" spans="1:33" ht="26.25" customHeight="1" x14ac:dyDescent="0.25">
      <c r="A44" s="2561"/>
      <c r="B44" s="3611"/>
      <c r="C44" s="3535"/>
      <c r="D44" s="2636"/>
      <c r="E44" s="3538"/>
      <c r="F44" s="2578"/>
      <c r="G44" s="2578"/>
      <c r="H44" s="2578"/>
      <c r="I44" s="2624"/>
      <c r="J44" s="2624"/>
      <c r="K44" s="2627"/>
      <c r="L44" s="2627"/>
      <c r="M44" s="2578"/>
      <c r="N44" s="2578"/>
      <c r="O44" s="3050"/>
      <c r="P44" s="3050"/>
      <c r="Q44" s="3050"/>
      <c r="R44" s="3050"/>
      <c r="S44" s="3053"/>
      <c r="T44" s="3059"/>
      <c r="U44" s="350"/>
      <c r="V44" s="351" t="s">
        <v>47</v>
      </c>
      <c r="W44" s="292" t="s">
        <v>660</v>
      </c>
      <c r="X44" s="163">
        <v>10</v>
      </c>
      <c r="Y44" s="164" t="s">
        <v>369</v>
      </c>
      <c r="Z44" s="252">
        <v>0.8</v>
      </c>
      <c r="AA44" s="109">
        <f t="shared" si="0"/>
        <v>8</v>
      </c>
      <c r="AB44" s="109">
        <f t="shared" si="1"/>
        <v>8.9600000000000009</v>
      </c>
      <c r="AC44" s="240"/>
      <c r="AD44" s="240"/>
      <c r="AE44" s="112" t="s">
        <v>52</v>
      </c>
      <c r="AF44" s="243"/>
      <c r="AG44" s="3056"/>
    </row>
    <row r="45" spans="1:33" ht="61.5" customHeight="1" x14ac:dyDescent="0.25">
      <c r="A45" s="3169"/>
      <c r="B45" s="3597" t="s">
        <v>44</v>
      </c>
      <c r="C45" s="3534" t="s">
        <v>45</v>
      </c>
      <c r="D45" s="2635" t="s">
        <v>647</v>
      </c>
      <c r="E45" s="3537" t="s">
        <v>610</v>
      </c>
      <c r="F45" s="2577" t="s">
        <v>661</v>
      </c>
      <c r="G45" s="2577" t="s">
        <v>662</v>
      </c>
      <c r="H45" s="2577" t="s">
        <v>663</v>
      </c>
      <c r="I45" s="3619">
        <v>60</v>
      </c>
      <c r="J45" s="3619">
        <v>70</v>
      </c>
      <c r="K45" s="3078">
        <v>24</v>
      </c>
      <c r="L45" s="3078">
        <v>24</v>
      </c>
      <c r="M45" s="2577" t="s">
        <v>1205</v>
      </c>
      <c r="N45" s="2577" t="s">
        <v>1206</v>
      </c>
      <c r="O45" s="3049">
        <f>+AC45</f>
        <v>388.25360000000001</v>
      </c>
      <c r="P45" s="3616">
        <v>0</v>
      </c>
      <c r="Q45" s="3071">
        <v>0</v>
      </c>
      <c r="R45" s="3071">
        <v>0</v>
      </c>
      <c r="S45" s="3073">
        <f>SUM(O45:Q47)</f>
        <v>388.25360000000001</v>
      </c>
      <c r="T45" s="3075" t="s">
        <v>664</v>
      </c>
      <c r="U45" s="1101" t="s">
        <v>64</v>
      </c>
      <c r="V45" s="1102"/>
      <c r="W45" s="103" t="s">
        <v>105</v>
      </c>
      <c r="X45" s="50"/>
      <c r="Y45" s="249"/>
      <c r="Z45" s="249"/>
      <c r="AA45" s="53"/>
      <c r="AB45" s="53"/>
      <c r="AC45" s="331">
        <f>SUM(AB46:AB47)</f>
        <v>388.25360000000001</v>
      </c>
      <c r="AD45" s="70"/>
      <c r="AE45" s="140"/>
      <c r="AF45" s="55"/>
      <c r="AG45" s="2444"/>
    </row>
    <row r="46" spans="1:33" ht="61.5" customHeight="1" x14ac:dyDescent="0.25">
      <c r="A46" s="2669" t="s">
        <v>607</v>
      </c>
      <c r="B46" s="3598"/>
      <c r="C46" s="3535"/>
      <c r="D46" s="2636"/>
      <c r="E46" s="3538"/>
      <c r="F46" s="2578"/>
      <c r="G46" s="2578"/>
      <c r="H46" s="2578"/>
      <c r="I46" s="3620"/>
      <c r="J46" s="3620"/>
      <c r="K46" s="3498"/>
      <c r="L46" s="3498"/>
      <c r="M46" s="2578"/>
      <c r="N46" s="2578"/>
      <c r="O46" s="3050"/>
      <c r="P46" s="3617"/>
      <c r="Q46" s="3595"/>
      <c r="R46" s="3595"/>
      <c r="S46" s="3599"/>
      <c r="T46" s="3146"/>
      <c r="U46" s="353"/>
      <c r="V46" s="354" t="s">
        <v>47</v>
      </c>
      <c r="W46" s="95" t="s">
        <v>659</v>
      </c>
      <c r="X46" s="13">
        <v>262</v>
      </c>
      <c r="Y46" s="36" t="s">
        <v>264</v>
      </c>
      <c r="Z46" s="235">
        <v>0.19</v>
      </c>
      <c r="AA46" s="23">
        <f t="shared" ref="AA46:AA47" si="4">+X46*Z46</f>
        <v>49.78</v>
      </c>
      <c r="AB46" s="23">
        <f t="shared" ref="AB46" si="5">+AA46*0.12+AA46</f>
        <v>55.753599999999999</v>
      </c>
      <c r="AC46" s="243"/>
      <c r="AD46" s="243"/>
      <c r="AE46" s="36" t="s">
        <v>52</v>
      </c>
      <c r="AF46" s="38"/>
      <c r="AG46" s="2445"/>
    </row>
    <row r="47" spans="1:33" ht="61.5" customHeight="1" thickBot="1" x14ac:dyDescent="0.3">
      <c r="A47" s="3622"/>
      <c r="B47" s="3608"/>
      <c r="C47" s="3609"/>
      <c r="D47" s="3089"/>
      <c r="E47" s="3610"/>
      <c r="F47" s="2579"/>
      <c r="G47" s="2579"/>
      <c r="H47" s="2579"/>
      <c r="I47" s="3621"/>
      <c r="J47" s="3621"/>
      <c r="K47" s="3079"/>
      <c r="L47" s="3079"/>
      <c r="M47" s="2579"/>
      <c r="N47" s="2579"/>
      <c r="O47" s="3615"/>
      <c r="P47" s="3618"/>
      <c r="Q47" s="3072"/>
      <c r="R47" s="3072"/>
      <c r="S47" s="3074"/>
      <c r="T47" s="3076"/>
      <c r="U47" s="1103"/>
      <c r="V47" s="1104" t="s">
        <v>47</v>
      </c>
      <c r="W47" s="375" t="s">
        <v>617</v>
      </c>
      <c r="X47" s="150">
        <v>95</v>
      </c>
      <c r="Y47" s="270" t="s">
        <v>264</v>
      </c>
      <c r="Z47" s="1052">
        <v>3.5</v>
      </c>
      <c r="AA47" s="153">
        <f t="shared" si="4"/>
        <v>332.5</v>
      </c>
      <c r="AB47" s="153">
        <f>+AA47</f>
        <v>332.5</v>
      </c>
      <c r="AC47" s="1105"/>
      <c r="AD47" s="1105"/>
      <c r="AE47" s="155" t="s">
        <v>52</v>
      </c>
      <c r="AF47" s="155"/>
      <c r="AG47" s="2566"/>
    </row>
    <row r="48" spans="1:33" s="187" customFormat="1" ht="30" customHeight="1" thickBot="1" x14ac:dyDescent="0.3">
      <c r="A48" s="2417" t="s">
        <v>665</v>
      </c>
      <c r="B48" s="2418"/>
      <c r="C48" s="2418"/>
      <c r="D48" s="2418"/>
      <c r="E48" s="2418"/>
      <c r="F48" s="2418"/>
      <c r="G48" s="2418"/>
      <c r="H48" s="2418"/>
      <c r="I48" s="2418"/>
      <c r="J48" s="2418"/>
      <c r="K48" s="2418"/>
      <c r="L48" s="2418"/>
      <c r="M48" s="2418"/>
      <c r="N48" s="220" t="s">
        <v>138</v>
      </c>
      <c r="O48" s="334">
        <f>SUM(O10:O47)</f>
        <v>3999.9976000000001</v>
      </c>
      <c r="P48" s="334">
        <f>SUM(P10:P47)</f>
        <v>4399.9984000000004</v>
      </c>
      <c r="Q48" s="334">
        <f>SUM(Q10:Q47)</f>
        <v>0</v>
      </c>
      <c r="R48" s="334">
        <f>SUM(R10:R47)</f>
        <v>0</v>
      </c>
      <c r="S48" s="334">
        <f>SUM(S10:S47)</f>
        <v>8399.9959999999992</v>
      </c>
      <c r="T48" s="185"/>
      <c r="U48" s="3531" t="s">
        <v>666</v>
      </c>
      <c r="V48" s="3531"/>
      <c r="W48" s="3531"/>
      <c r="X48" s="3531"/>
      <c r="Y48" s="3531"/>
      <c r="Z48" s="3531"/>
      <c r="AA48" s="3531"/>
      <c r="AB48" s="299" t="s">
        <v>138</v>
      </c>
      <c r="AC48" s="334">
        <f>SUM(AC10:AC47)</f>
        <v>8399.996000000001</v>
      </c>
      <c r="AD48" s="3612"/>
      <c r="AE48" s="3613"/>
      <c r="AF48" s="3613"/>
      <c r="AG48" s="3614"/>
    </row>
    <row r="49" spans="2:24" ht="15" customHeight="1" thickTop="1" x14ac:dyDescent="0.3"/>
    <row r="50" spans="2:24" x14ac:dyDescent="0.3">
      <c r="B50" s="194" t="s">
        <v>681</v>
      </c>
    </row>
    <row r="51" spans="2:24" x14ac:dyDescent="0.3">
      <c r="B51" s="194" t="s">
        <v>1233</v>
      </c>
      <c r="C51" s="187"/>
    </row>
    <row r="52" spans="2:24" ht="16.5" customHeight="1" x14ac:dyDescent="0.3">
      <c r="B52" s="194"/>
      <c r="C52" s="196"/>
    </row>
    <row r="53" spans="2:24" ht="34.5" customHeight="1" x14ac:dyDescent="0.3">
      <c r="V53" s="3540" t="s">
        <v>667</v>
      </c>
      <c r="W53" s="3540"/>
      <c r="X53" s="3540"/>
    </row>
    <row r="54" spans="2:24" ht="18" customHeight="1" thickBot="1" x14ac:dyDescent="0.35">
      <c r="V54" s="199"/>
      <c r="W54" s="199"/>
      <c r="X54" s="199"/>
    </row>
    <row r="55" spans="2:24" ht="18" customHeight="1" thickTop="1" x14ac:dyDescent="0.3">
      <c r="V55" s="201" t="s">
        <v>246</v>
      </c>
      <c r="W55" s="202" t="s">
        <v>247</v>
      </c>
      <c r="X55" s="203" t="s">
        <v>248</v>
      </c>
    </row>
    <row r="56" spans="2:24" ht="33.950000000000003" customHeight="1" x14ac:dyDescent="0.3">
      <c r="V56" s="204" t="s">
        <v>1169</v>
      </c>
      <c r="W56" s="72" t="s">
        <v>739</v>
      </c>
      <c r="X56" s="209">
        <f>+AC32</f>
        <v>4399.9984000000004</v>
      </c>
    </row>
    <row r="57" spans="2:24" ht="18" customHeight="1" x14ac:dyDescent="0.3">
      <c r="E57" s="1108"/>
      <c r="V57" s="204" t="s">
        <v>64</v>
      </c>
      <c r="W57" s="300" t="s">
        <v>105</v>
      </c>
      <c r="X57" s="209">
        <f>+AC10+AC20+AC34+AC42+AC45</f>
        <v>1407.2536</v>
      </c>
    </row>
    <row r="58" spans="2:24" ht="18" customHeight="1" x14ac:dyDescent="0.3">
      <c r="D58" s="1079" t="s">
        <v>249</v>
      </c>
      <c r="E58" s="1107"/>
      <c r="N58" s="1079" t="s">
        <v>249</v>
      </c>
      <c r="O58" s="1107"/>
      <c r="V58" s="204" t="s">
        <v>67</v>
      </c>
      <c r="W58" s="300" t="s">
        <v>68</v>
      </c>
      <c r="X58" s="209">
        <f>+AC15+AC26+AC36</f>
        <v>792.45600000000002</v>
      </c>
    </row>
    <row r="59" spans="2:24" ht="33.950000000000003" customHeight="1" x14ac:dyDescent="0.3">
      <c r="D59" s="1080" t="s">
        <v>250</v>
      </c>
      <c r="E59" s="1106"/>
      <c r="F59" s="206"/>
      <c r="N59" s="1080" t="s">
        <v>250</v>
      </c>
      <c r="O59" s="1106"/>
      <c r="V59" s="994" t="s">
        <v>65</v>
      </c>
      <c r="W59" s="248" t="s">
        <v>66</v>
      </c>
      <c r="X59" s="382">
        <f>+AC39</f>
        <v>1800.2880000000002</v>
      </c>
    </row>
    <row r="60" spans="2:24" ht="18" customHeight="1" thickBot="1" x14ac:dyDescent="0.35">
      <c r="V60" s="211"/>
      <c r="W60" s="221" t="s">
        <v>251</v>
      </c>
      <c r="X60" s="212">
        <f>SUM(X56:X59)</f>
        <v>8399.996000000001</v>
      </c>
    </row>
    <row r="61" spans="2:24" ht="17.25" thickTop="1" x14ac:dyDescent="0.3">
      <c r="V61" s="213"/>
      <c r="W61" s="213"/>
      <c r="X61" s="213"/>
    </row>
    <row r="62" spans="2:24" x14ac:dyDescent="0.3">
      <c r="V62" s="213"/>
      <c r="W62" s="222" t="s">
        <v>252</v>
      </c>
      <c r="X62" s="213"/>
    </row>
    <row r="63" spans="2:24" x14ac:dyDescent="0.3">
      <c r="V63" s="213"/>
      <c r="W63" s="223" t="s">
        <v>253</v>
      </c>
      <c r="X63" s="214">
        <f>+X57+X58+X59</f>
        <v>3999.9976000000006</v>
      </c>
    </row>
    <row r="64" spans="2:24" x14ac:dyDescent="0.3">
      <c r="V64" s="213"/>
      <c r="W64" s="223" t="s">
        <v>254</v>
      </c>
      <c r="X64" s="476">
        <f>+X56</f>
        <v>4399.9984000000004</v>
      </c>
    </row>
    <row r="65" spans="22:24" x14ac:dyDescent="0.3">
      <c r="V65" s="213"/>
      <c r="W65" s="224" t="s">
        <v>251</v>
      </c>
      <c r="X65" s="225">
        <f>SUM(X63:X64)</f>
        <v>8399.996000000001</v>
      </c>
    </row>
    <row r="66" spans="22:24" x14ac:dyDescent="0.3">
      <c r="V66" s="213"/>
      <c r="W66" s="223"/>
      <c r="X66" s="213"/>
    </row>
    <row r="67" spans="22:24" x14ac:dyDescent="0.3">
      <c r="V67" s="213"/>
      <c r="W67" s="224" t="s">
        <v>256</v>
      </c>
      <c r="X67" s="213"/>
    </row>
    <row r="68" spans="22:24" x14ac:dyDescent="0.3">
      <c r="V68" s="213"/>
      <c r="W68" s="223" t="s">
        <v>257</v>
      </c>
      <c r="X68" s="216">
        <f>+SUM(X56:X59)</f>
        <v>8399.996000000001</v>
      </c>
    </row>
    <row r="69" spans="22:24" x14ac:dyDescent="0.3">
      <c r="V69" s="213"/>
      <c r="W69" s="223" t="s">
        <v>258</v>
      </c>
      <c r="X69" s="216">
        <v>0</v>
      </c>
    </row>
    <row r="70" spans="22:24" x14ac:dyDescent="0.3">
      <c r="V70" s="213"/>
      <c r="W70" s="223" t="s">
        <v>259</v>
      </c>
      <c r="X70" s="217">
        <v>0</v>
      </c>
    </row>
    <row r="71" spans="22:24" x14ac:dyDescent="0.3">
      <c r="V71" s="213"/>
      <c r="W71" s="224" t="s">
        <v>251</v>
      </c>
      <c r="X71" s="225">
        <f>SUM(X68:X70)</f>
        <v>8399.996000000001</v>
      </c>
    </row>
    <row r="72" spans="22:24" x14ac:dyDescent="0.3">
      <c r="V72" s="213"/>
    </row>
  </sheetData>
  <mergeCells count="183">
    <mergeCell ref="A48:M48"/>
    <mergeCell ref="U48:AA48"/>
    <mergeCell ref="AD48:AG48"/>
    <mergeCell ref="V53:X53"/>
    <mergeCell ref="O45:O47"/>
    <mergeCell ref="P45:P47"/>
    <mergeCell ref="Q45:Q47"/>
    <mergeCell ref="R45:R47"/>
    <mergeCell ref="S45:S47"/>
    <mergeCell ref="T45:T47"/>
    <mergeCell ref="I45:I47"/>
    <mergeCell ref="J45:J47"/>
    <mergeCell ref="K45:K47"/>
    <mergeCell ref="L45:L47"/>
    <mergeCell ref="M45:M47"/>
    <mergeCell ref="N45:N47"/>
    <mergeCell ref="A46:A47"/>
    <mergeCell ref="A24:A45"/>
    <mergeCell ref="R26:R33"/>
    <mergeCell ref="S26:S33"/>
    <mergeCell ref="T26:T33"/>
    <mergeCell ref="AG26:AG33"/>
    <mergeCell ref="B34:B38"/>
    <mergeCell ref="L26:L33"/>
    <mergeCell ref="AG42:AG44"/>
    <mergeCell ref="B45:B47"/>
    <mergeCell ref="C45:C47"/>
    <mergeCell ref="D45:D47"/>
    <mergeCell ref="E45:E47"/>
    <mergeCell ref="F45:F47"/>
    <mergeCell ref="G45:G47"/>
    <mergeCell ref="H45:H47"/>
    <mergeCell ref="N42:N44"/>
    <mergeCell ref="O42:O44"/>
    <mergeCell ref="P42:P44"/>
    <mergeCell ref="Q42:Q44"/>
    <mergeCell ref="R42:R44"/>
    <mergeCell ref="S42:S44"/>
    <mergeCell ref="H42:H44"/>
    <mergeCell ref="I42:I44"/>
    <mergeCell ref="J42:J44"/>
    <mergeCell ref="K42:K44"/>
    <mergeCell ref="L42:L44"/>
    <mergeCell ref="M42:M44"/>
    <mergeCell ref="B42:B44"/>
    <mergeCell ref="C42:C44"/>
    <mergeCell ref="AG45:AG47"/>
    <mergeCell ref="D42:D44"/>
    <mergeCell ref="E42:E44"/>
    <mergeCell ref="F42:F44"/>
    <mergeCell ref="G42:G44"/>
    <mergeCell ref="P39:P41"/>
    <mergeCell ref="Q39:Q41"/>
    <mergeCell ref="R39:R41"/>
    <mergeCell ref="S39:S41"/>
    <mergeCell ref="T39:T41"/>
    <mergeCell ref="T42:T44"/>
    <mergeCell ref="AG39:AG41"/>
    <mergeCell ref="J39:J41"/>
    <mergeCell ref="K39:K41"/>
    <mergeCell ref="L39:L41"/>
    <mergeCell ref="M39:M41"/>
    <mergeCell ref="N39:N41"/>
    <mergeCell ref="O39:O41"/>
    <mergeCell ref="T34:T38"/>
    <mergeCell ref="AG34:AG38"/>
    <mergeCell ref="O34:O38"/>
    <mergeCell ref="P34:P38"/>
    <mergeCell ref="Q34:Q38"/>
    <mergeCell ref="R34:R38"/>
    <mergeCell ref="S34:S38"/>
    <mergeCell ref="K26:K33"/>
    <mergeCell ref="C39:C41"/>
    <mergeCell ref="D39:D41"/>
    <mergeCell ref="E39:E41"/>
    <mergeCell ref="F39:F41"/>
    <mergeCell ref="G39:G41"/>
    <mergeCell ref="H39:H41"/>
    <mergeCell ref="I39:I41"/>
    <mergeCell ref="N34:N38"/>
    <mergeCell ref="H34:H38"/>
    <mergeCell ref="I34:I38"/>
    <mergeCell ref="J34:J38"/>
    <mergeCell ref="K34:K38"/>
    <mergeCell ref="L34:L38"/>
    <mergeCell ref="M34:M38"/>
    <mergeCell ref="C34:C38"/>
    <mergeCell ref="D34:D38"/>
    <mergeCell ref="E34:E38"/>
    <mergeCell ref="F34:F38"/>
    <mergeCell ref="G34:G38"/>
    <mergeCell ref="B39:B41"/>
    <mergeCell ref="S20:S25"/>
    <mergeCell ref="T20:T25"/>
    <mergeCell ref="AG20:AG25"/>
    <mergeCell ref="B26:B33"/>
    <mergeCell ref="C26:C33"/>
    <mergeCell ref="D26:D33"/>
    <mergeCell ref="E26:E33"/>
    <mergeCell ref="K20:K25"/>
    <mergeCell ref="L20:L25"/>
    <mergeCell ref="M20:M25"/>
    <mergeCell ref="N20:N25"/>
    <mergeCell ref="O20:O25"/>
    <mergeCell ref="P20:P25"/>
    <mergeCell ref="M26:M33"/>
    <mergeCell ref="N26:N33"/>
    <mergeCell ref="O26:O33"/>
    <mergeCell ref="P26:P33"/>
    <mergeCell ref="Q26:Q33"/>
    <mergeCell ref="F26:F33"/>
    <mergeCell ref="G26:G33"/>
    <mergeCell ref="H26:H33"/>
    <mergeCell ref="I26:I33"/>
    <mergeCell ref="J26:J33"/>
    <mergeCell ref="AG10:AG19"/>
    <mergeCell ref="B20:B25"/>
    <mergeCell ref="C20:C25"/>
    <mergeCell ref="D20:D25"/>
    <mergeCell ref="E20:E25"/>
    <mergeCell ref="F20:F25"/>
    <mergeCell ref="G20:G25"/>
    <mergeCell ref="H20:H25"/>
    <mergeCell ref="I20:I25"/>
    <mergeCell ref="J20:J25"/>
    <mergeCell ref="O10:O19"/>
    <mergeCell ref="P10:P19"/>
    <mergeCell ref="Q10:Q19"/>
    <mergeCell ref="R10:R19"/>
    <mergeCell ref="S10:S19"/>
    <mergeCell ref="T10:T19"/>
    <mergeCell ref="I10:I19"/>
    <mergeCell ref="J10:J19"/>
    <mergeCell ref="K10:K19"/>
    <mergeCell ref="L10:L19"/>
    <mergeCell ref="M10:M19"/>
    <mergeCell ref="N10:N19"/>
    <mergeCell ref="Q20:Q25"/>
    <mergeCell ref="R20:R25"/>
    <mergeCell ref="A10:A23"/>
    <mergeCell ref="B10:B19"/>
    <mergeCell ref="C10:C19"/>
    <mergeCell ref="D10:D19"/>
    <mergeCell ref="E10:E19"/>
    <mergeCell ref="F10:F19"/>
    <mergeCell ref="G10:G19"/>
    <mergeCell ref="H10:H19"/>
    <mergeCell ref="N8:N9"/>
    <mergeCell ref="F8:F9"/>
    <mergeCell ref="G8:G9"/>
    <mergeCell ref="H8:H9"/>
    <mergeCell ref="I8:J8"/>
    <mergeCell ref="K8:L8"/>
    <mergeCell ref="M8:M9"/>
    <mergeCell ref="A6:L6"/>
    <mergeCell ref="M6:V6"/>
    <mergeCell ref="W6:AG6"/>
    <mergeCell ref="A7:N7"/>
    <mergeCell ref="O7:AG7"/>
    <mergeCell ref="A8:A9"/>
    <mergeCell ref="B8:B9"/>
    <mergeCell ref="C8:C9"/>
    <mergeCell ref="D8:D9"/>
    <mergeCell ref="E8:E9"/>
    <mergeCell ref="AD8:AF8"/>
    <mergeCell ref="AG8:AG9"/>
    <mergeCell ref="O8:R8"/>
    <mergeCell ref="S8:S9"/>
    <mergeCell ref="T8:T9"/>
    <mergeCell ref="U8:Z8"/>
    <mergeCell ref="AA8:AC8"/>
    <mergeCell ref="A3:L3"/>
    <mergeCell ref="A4:L4"/>
    <mergeCell ref="A1:L1"/>
    <mergeCell ref="A2:L2"/>
    <mergeCell ref="U1:AG1"/>
    <mergeCell ref="U2:AG2"/>
    <mergeCell ref="U3:AG3"/>
    <mergeCell ref="U4:AG4"/>
    <mergeCell ref="M1:T1"/>
    <mergeCell ref="M2:T2"/>
    <mergeCell ref="M3:T3"/>
    <mergeCell ref="M4:T4"/>
  </mergeCells>
  <dataValidations count="2">
    <dataValidation type="whole" allowBlank="1" showInputMessage="1" showErrorMessage="1" errorTitle="DPLAN" error="Sólo debe ingresar valores, NO porcentajes." sqref="I65545:J65564 JE65548:JF65567 TA65548:TB65567 ACW65548:ACX65567 AMS65548:AMT65567 AWO65548:AWP65567 BGK65548:BGL65567 BQG65548:BQH65567 CAC65548:CAD65567 CJY65548:CJZ65567 CTU65548:CTV65567 DDQ65548:DDR65567 DNM65548:DNN65567 DXI65548:DXJ65567 EHE65548:EHF65567 ERA65548:ERB65567 FAW65548:FAX65567 FKS65548:FKT65567 FUO65548:FUP65567 GEK65548:GEL65567 GOG65548:GOH65567 GYC65548:GYD65567 HHY65548:HHZ65567 HRU65548:HRV65567 IBQ65548:IBR65567 ILM65548:ILN65567 IVI65548:IVJ65567 JFE65548:JFF65567 JPA65548:JPB65567 JYW65548:JYX65567 KIS65548:KIT65567 KSO65548:KSP65567 LCK65548:LCL65567 LMG65548:LMH65567 LWC65548:LWD65567 MFY65548:MFZ65567 MPU65548:MPV65567 MZQ65548:MZR65567 NJM65548:NJN65567 NTI65548:NTJ65567 ODE65548:ODF65567 ONA65548:ONB65567 OWW65548:OWX65567 PGS65548:PGT65567 PQO65548:PQP65567 QAK65548:QAL65567 QKG65548:QKH65567 QUC65548:QUD65567 RDY65548:RDZ65567 RNU65548:RNV65567 RXQ65548:RXR65567 SHM65548:SHN65567 SRI65548:SRJ65567 TBE65548:TBF65567 TLA65548:TLB65567 TUW65548:TUX65567 UES65548:UET65567 UOO65548:UOP65567 UYK65548:UYL65567 VIG65548:VIH65567 VSC65548:VSD65567 WBY65548:WBZ65567 WLU65548:WLV65567 I131081:J131100 JE131084:JF131103 TA131084:TB131103 ACW131084:ACX131103 AMS131084:AMT131103 AWO131084:AWP131103 BGK131084:BGL131103 BQG131084:BQH131103 CAC131084:CAD131103 CJY131084:CJZ131103 CTU131084:CTV131103 DDQ131084:DDR131103 DNM131084:DNN131103 DXI131084:DXJ131103 EHE131084:EHF131103 ERA131084:ERB131103 FAW131084:FAX131103 FKS131084:FKT131103 FUO131084:FUP131103 GEK131084:GEL131103 GOG131084:GOH131103 GYC131084:GYD131103 HHY131084:HHZ131103 HRU131084:HRV131103 IBQ131084:IBR131103 ILM131084:ILN131103 IVI131084:IVJ131103 JFE131084:JFF131103 JPA131084:JPB131103 JYW131084:JYX131103 KIS131084:KIT131103 KSO131084:KSP131103 LCK131084:LCL131103 LMG131084:LMH131103 LWC131084:LWD131103 MFY131084:MFZ131103 MPU131084:MPV131103 MZQ131084:MZR131103 NJM131084:NJN131103 NTI131084:NTJ131103 ODE131084:ODF131103 ONA131084:ONB131103 OWW131084:OWX131103 PGS131084:PGT131103 PQO131084:PQP131103 QAK131084:QAL131103 QKG131084:QKH131103 QUC131084:QUD131103 RDY131084:RDZ131103 RNU131084:RNV131103 RXQ131084:RXR131103 SHM131084:SHN131103 SRI131084:SRJ131103 TBE131084:TBF131103 TLA131084:TLB131103 TUW131084:TUX131103 UES131084:UET131103 UOO131084:UOP131103 UYK131084:UYL131103 VIG131084:VIH131103 VSC131084:VSD131103 WBY131084:WBZ131103 WLU131084:WLV131103 I196617:J196636 JE196620:JF196639 TA196620:TB196639 ACW196620:ACX196639 AMS196620:AMT196639 AWO196620:AWP196639 BGK196620:BGL196639 BQG196620:BQH196639 CAC196620:CAD196639 CJY196620:CJZ196639 CTU196620:CTV196639 DDQ196620:DDR196639 DNM196620:DNN196639 DXI196620:DXJ196639 EHE196620:EHF196639 ERA196620:ERB196639 FAW196620:FAX196639 FKS196620:FKT196639 FUO196620:FUP196639 GEK196620:GEL196639 GOG196620:GOH196639 GYC196620:GYD196639 HHY196620:HHZ196639 HRU196620:HRV196639 IBQ196620:IBR196639 ILM196620:ILN196639 IVI196620:IVJ196639 JFE196620:JFF196639 JPA196620:JPB196639 JYW196620:JYX196639 KIS196620:KIT196639 KSO196620:KSP196639 LCK196620:LCL196639 LMG196620:LMH196639 LWC196620:LWD196639 MFY196620:MFZ196639 MPU196620:MPV196639 MZQ196620:MZR196639 NJM196620:NJN196639 NTI196620:NTJ196639 ODE196620:ODF196639 ONA196620:ONB196639 OWW196620:OWX196639 PGS196620:PGT196639 PQO196620:PQP196639 QAK196620:QAL196639 QKG196620:QKH196639 QUC196620:QUD196639 RDY196620:RDZ196639 RNU196620:RNV196639 RXQ196620:RXR196639 SHM196620:SHN196639 SRI196620:SRJ196639 TBE196620:TBF196639 TLA196620:TLB196639 TUW196620:TUX196639 UES196620:UET196639 UOO196620:UOP196639 UYK196620:UYL196639 VIG196620:VIH196639 VSC196620:VSD196639 WBY196620:WBZ196639 WLU196620:WLV196639 I262153:J262172 JE262156:JF262175 TA262156:TB262175 ACW262156:ACX262175 AMS262156:AMT262175 AWO262156:AWP262175 BGK262156:BGL262175 BQG262156:BQH262175 CAC262156:CAD262175 CJY262156:CJZ262175 CTU262156:CTV262175 DDQ262156:DDR262175 DNM262156:DNN262175 DXI262156:DXJ262175 EHE262156:EHF262175 ERA262156:ERB262175 FAW262156:FAX262175 FKS262156:FKT262175 FUO262156:FUP262175 GEK262156:GEL262175 GOG262156:GOH262175 GYC262156:GYD262175 HHY262156:HHZ262175 HRU262156:HRV262175 IBQ262156:IBR262175 ILM262156:ILN262175 IVI262156:IVJ262175 JFE262156:JFF262175 JPA262156:JPB262175 JYW262156:JYX262175 KIS262156:KIT262175 KSO262156:KSP262175 LCK262156:LCL262175 LMG262156:LMH262175 LWC262156:LWD262175 MFY262156:MFZ262175 MPU262156:MPV262175 MZQ262156:MZR262175 NJM262156:NJN262175 NTI262156:NTJ262175 ODE262156:ODF262175 ONA262156:ONB262175 OWW262156:OWX262175 PGS262156:PGT262175 PQO262156:PQP262175 QAK262156:QAL262175 QKG262156:QKH262175 QUC262156:QUD262175 RDY262156:RDZ262175 RNU262156:RNV262175 RXQ262156:RXR262175 SHM262156:SHN262175 SRI262156:SRJ262175 TBE262156:TBF262175 TLA262156:TLB262175 TUW262156:TUX262175 UES262156:UET262175 UOO262156:UOP262175 UYK262156:UYL262175 VIG262156:VIH262175 VSC262156:VSD262175 WBY262156:WBZ262175 WLU262156:WLV262175 I327689:J327708 JE327692:JF327711 TA327692:TB327711 ACW327692:ACX327711 AMS327692:AMT327711 AWO327692:AWP327711 BGK327692:BGL327711 BQG327692:BQH327711 CAC327692:CAD327711 CJY327692:CJZ327711 CTU327692:CTV327711 DDQ327692:DDR327711 DNM327692:DNN327711 DXI327692:DXJ327711 EHE327692:EHF327711 ERA327692:ERB327711 FAW327692:FAX327711 FKS327692:FKT327711 FUO327692:FUP327711 GEK327692:GEL327711 GOG327692:GOH327711 GYC327692:GYD327711 HHY327692:HHZ327711 HRU327692:HRV327711 IBQ327692:IBR327711 ILM327692:ILN327711 IVI327692:IVJ327711 JFE327692:JFF327711 JPA327692:JPB327711 JYW327692:JYX327711 KIS327692:KIT327711 KSO327692:KSP327711 LCK327692:LCL327711 LMG327692:LMH327711 LWC327692:LWD327711 MFY327692:MFZ327711 MPU327692:MPV327711 MZQ327692:MZR327711 NJM327692:NJN327711 NTI327692:NTJ327711 ODE327692:ODF327711 ONA327692:ONB327711 OWW327692:OWX327711 PGS327692:PGT327711 PQO327692:PQP327711 QAK327692:QAL327711 QKG327692:QKH327711 QUC327692:QUD327711 RDY327692:RDZ327711 RNU327692:RNV327711 RXQ327692:RXR327711 SHM327692:SHN327711 SRI327692:SRJ327711 TBE327692:TBF327711 TLA327692:TLB327711 TUW327692:TUX327711 UES327692:UET327711 UOO327692:UOP327711 UYK327692:UYL327711 VIG327692:VIH327711 VSC327692:VSD327711 WBY327692:WBZ327711 WLU327692:WLV327711 I393225:J393244 JE393228:JF393247 TA393228:TB393247 ACW393228:ACX393247 AMS393228:AMT393247 AWO393228:AWP393247 BGK393228:BGL393247 BQG393228:BQH393247 CAC393228:CAD393247 CJY393228:CJZ393247 CTU393228:CTV393247 DDQ393228:DDR393247 DNM393228:DNN393247 DXI393228:DXJ393247 EHE393228:EHF393247 ERA393228:ERB393247 FAW393228:FAX393247 FKS393228:FKT393247 FUO393228:FUP393247 GEK393228:GEL393247 GOG393228:GOH393247 GYC393228:GYD393247 HHY393228:HHZ393247 HRU393228:HRV393247 IBQ393228:IBR393247 ILM393228:ILN393247 IVI393228:IVJ393247 JFE393228:JFF393247 JPA393228:JPB393247 JYW393228:JYX393247 KIS393228:KIT393247 KSO393228:KSP393247 LCK393228:LCL393247 LMG393228:LMH393247 LWC393228:LWD393247 MFY393228:MFZ393247 MPU393228:MPV393247 MZQ393228:MZR393247 NJM393228:NJN393247 NTI393228:NTJ393247 ODE393228:ODF393247 ONA393228:ONB393247 OWW393228:OWX393247 PGS393228:PGT393247 PQO393228:PQP393247 QAK393228:QAL393247 QKG393228:QKH393247 QUC393228:QUD393247 RDY393228:RDZ393247 RNU393228:RNV393247 RXQ393228:RXR393247 SHM393228:SHN393247 SRI393228:SRJ393247 TBE393228:TBF393247 TLA393228:TLB393247 TUW393228:TUX393247 UES393228:UET393247 UOO393228:UOP393247 UYK393228:UYL393247 VIG393228:VIH393247 VSC393228:VSD393247 WBY393228:WBZ393247 WLU393228:WLV393247 I458761:J458780 JE458764:JF458783 TA458764:TB458783 ACW458764:ACX458783 AMS458764:AMT458783 AWO458764:AWP458783 BGK458764:BGL458783 BQG458764:BQH458783 CAC458764:CAD458783 CJY458764:CJZ458783 CTU458764:CTV458783 DDQ458764:DDR458783 DNM458764:DNN458783 DXI458764:DXJ458783 EHE458764:EHF458783 ERA458764:ERB458783 FAW458764:FAX458783 FKS458764:FKT458783 FUO458764:FUP458783 GEK458764:GEL458783 GOG458764:GOH458783 GYC458764:GYD458783 HHY458764:HHZ458783 HRU458764:HRV458783 IBQ458764:IBR458783 ILM458764:ILN458783 IVI458764:IVJ458783 JFE458764:JFF458783 JPA458764:JPB458783 JYW458764:JYX458783 KIS458764:KIT458783 KSO458764:KSP458783 LCK458764:LCL458783 LMG458764:LMH458783 LWC458764:LWD458783 MFY458764:MFZ458783 MPU458764:MPV458783 MZQ458764:MZR458783 NJM458764:NJN458783 NTI458764:NTJ458783 ODE458764:ODF458783 ONA458764:ONB458783 OWW458764:OWX458783 PGS458764:PGT458783 PQO458764:PQP458783 QAK458764:QAL458783 QKG458764:QKH458783 QUC458764:QUD458783 RDY458764:RDZ458783 RNU458764:RNV458783 RXQ458764:RXR458783 SHM458764:SHN458783 SRI458764:SRJ458783 TBE458764:TBF458783 TLA458764:TLB458783 TUW458764:TUX458783 UES458764:UET458783 UOO458764:UOP458783 UYK458764:UYL458783 VIG458764:VIH458783 VSC458764:VSD458783 WBY458764:WBZ458783 WLU458764:WLV458783 I524297:J524316 JE524300:JF524319 TA524300:TB524319 ACW524300:ACX524319 AMS524300:AMT524319 AWO524300:AWP524319 BGK524300:BGL524319 BQG524300:BQH524319 CAC524300:CAD524319 CJY524300:CJZ524319 CTU524300:CTV524319 DDQ524300:DDR524319 DNM524300:DNN524319 DXI524300:DXJ524319 EHE524300:EHF524319 ERA524300:ERB524319 FAW524300:FAX524319 FKS524300:FKT524319 FUO524300:FUP524319 GEK524300:GEL524319 GOG524300:GOH524319 GYC524300:GYD524319 HHY524300:HHZ524319 HRU524300:HRV524319 IBQ524300:IBR524319 ILM524300:ILN524319 IVI524300:IVJ524319 JFE524300:JFF524319 JPA524300:JPB524319 JYW524300:JYX524319 KIS524300:KIT524319 KSO524300:KSP524319 LCK524300:LCL524319 LMG524300:LMH524319 LWC524300:LWD524319 MFY524300:MFZ524319 MPU524300:MPV524319 MZQ524300:MZR524319 NJM524300:NJN524319 NTI524300:NTJ524319 ODE524300:ODF524319 ONA524300:ONB524319 OWW524300:OWX524319 PGS524300:PGT524319 PQO524300:PQP524319 QAK524300:QAL524319 QKG524300:QKH524319 QUC524300:QUD524319 RDY524300:RDZ524319 RNU524300:RNV524319 RXQ524300:RXR524319 SHM524300:SHN524319 SRI524300:SRJ524319 TBE524300:TBF524319 TLA524300:TLB524319 TUW524300:TUX524319 UES524300:UET524319 UOO524300:UOP524319 UYK524300:UYL524319 VIG524300:VIH524319 VSC524300:VSD524319 WBY524300:WBZ524319 WLU524300:WLV524319 I589833:J589852 JE589836:JF589855 TA589836:TB589855 ACW589836:ACX589855 AMS589836:AMT589855 AWO589836:AWP589855 BGK589836:BGL589855 BQG589836:BQH589855 CAC589836:CAD589855 CJY589836:CJZ589855 CTU589836:CTV589855 DDQ589836:DDR589855 DNM589836:DNN589855 DXI589836:DXJ589855 EHE589836:EHF589855 ERA589836:ERB589855 FAW589836:FAX589855 FKS589836:FKT589855 FUO589836:FUP589855 GEK589836:GEL589855 GOG589836:GOH589855 GYC589836:GYD589855 HHY589836:HHZ589855 HRU589836:HRV589855 IBQ589836:IBR589855 ILM589836:ILN589855 IVI589836:IVJ589855 JFE589836:JFF589855 JPA589836:JPB589855 JYW589836:JYX589855 KIS589836:KIT589855 KSO589836:KSP589855 LCK589836:LCL589855 LMG589836:LMH589855 LWC589836:LWD589855 MFY589836:MFZ589855 MPU589836:MPV589855 MZQ589836:MZR589855 NJM589836:NJN589855 NTI589836:NTJ589855 ODE589836:ODF589855 ONA589836:ONB589855 OWW589836:OWX589855 PGS589836:PGT589855 PQO589836:PQP589855 QAK589836:QAL589855 QKG589836:QKH589855 QUC589836:QUD589855 RDY589836:RDZ589855 RNU589836:RNV589855 RXQ589836:RXR589855 SHM589836:SHN589855 SRI589836:SRJ589855 TBE589836:TBF589855 TLA589836:TLB589855 TUW589836:TUX589855 UES589836:UET589855 UOO589836:UOP589855 UYK589836:UYL589855 VIG589836:VIH589855 VSC589836:VSD589855 WBY589836:WBZ589855 WLU589836:WLV589855 I655369:J655388 JE655372:JF655391 TA655372:TB655391 ACW655372:ACX655391 AMS655372:AMT655391 AWO655372:AWP655391 BGK655372:BGL655391 BQG655372:BQH655391 CAC655372:CAD655391 CJY655372:CJZ655391 CTU655372:CTV655391 DDQ655372:DDR655391 DNM655372:DNN655391 DXI655372:DXJ655391 EHE655372:EHF655391 ERA655372:ERB655391 FAW655372:FAX655391 FKS655372:FKT655391 FUO655372:FUP655391 GEK655372:GEL655391 GOG655372:GOH655391 GYC655372:GYD655391 HHY655372:HHZ655391 HRU655372:HRV655391 IBQ655372:IBR655391 ILM655372:ILN655391 IVI655372:IVJ655391 JFE655372:JFF655391 JPA655372:JPB655391 JYW655372:JYX655391 KIS655372:KIT655391 KSO655372:KSP655391 LCK655372:LCL655391 LMG655372:LMH655391 LWC655372:LWD655391 MFY655372:MFZ655391 MPU655372:MPV655391 MZQ655372:MZR655391 NJM655372:NJN655391 NTI655372:NTJ655391 ODE655372:ODF655391 ONA655372:ONB655391 OWW655372:OWX655391 PGS655372:PGT655391 PQO655372:PQP655391 QAK655372:QAL655391 QKG655372:QKH655391 QUC655372:QUD655391 RDY655372:RDZ655391 RNU655372:RNV655391 RXQ655372:RXR655391 SHM655372:SHN655391 SRI655372:SRJ655391 TBE655372:TBF655391 TLA655372:TLB655391 TUW655372:TUX655391 UES655372:UET655391 UOO655372:UOP655391 UYK655372:UYL655391 VIG655372:VIH655391 VSC655372:VSD655391 WBY655372:WBZ655391 WLU655372:WLV655391 I720905:J720924 JE720908:JF720927 TA720908:TB720927 ACW720908:ACX720927 AMS720908:AMT720927 AWO720908:AWP720927 BGK720908:BGL720927 BQG720908:BQH720927 CAC720908:CAD720927 CJY720908:CJZ720927 CTU720908:CTV720927 DDQ720908:DDR720927 DNM720908:DNN720927 DXI720908:DXJ720927 EHE720908:EHF720927 ERA720908:ERB720927 FAW720908:FAX720927 FKS720908:FKT720927 FUO720908:FUP720927 GEK720908:GEL720927 GOG720908:GOH720927 GYC720908:GYD720927 HHY720908:HHZ720927 HRU720908:HRV720927 IBQ720908:IBR720927 ILM720908:ILN720927 IVI720908:IVJ720927 JFE720908:JFF720927 JPA720908:JPB720927 JYW720908:JYX720927 KIS720908:KIT720927 KSO720908:KSP720927 LCK720908:LCL720927 LMG720908:LMH720927 LWC720908:LWD720927 MFY720908:MFZ720927 MPU720908:MPV720927 MZQ720908:MZR720927 NJM720908:NJN720927 NTI720908:NTJ720927 ODE720908:ODF720927 ONA720908:ONB720927 OWW720908:OWX720927 PGS720908:PGT720927 PQO720908:PQP720927 QAK720908:QAL720927 QKG720908:QKH720927 QUC720908:QUD720927 RDY720908:RDZ720927 RNU720908:RNV720927 RXQ720908:RXR720927 SHM720908:SHN720927 SRI720908:SRJ720927 TBE720908:TBF720927 TLA720908:TLB720927 TUW720908:TUX720927 UES720908:UET720927 UOO720908:UOP720927 UYK720908:UYL720927 VIG720908:VIH720927 VSC720908:VSD720927 WBY720908:WBZ720927 WLU720908:WLV720927 I786441:J786460 JE786444:JF786463 TA786444:TB786463 ACW786444:ACX786463 AMS786444:AMT786463 AWO786444:AWP786463 BGK786444:BGL786463 BQG786444:BQH786463 CAC786444:CAD786463 CJY786444:CJZ786463 CTU786444:CTV786463 DDQ786444:DDR786463 DNM786444:DNN786463 DXI786444:DXJ786463 EHE786444:EHF786463 ERA786444:ERB786463 FAW786444:FAX786463 FKS786444:FKT786463 FUO786444:FUP786463 GEK786444:GEL786463 GOG786444:GOH786463 GYC786444:GYD786463 HHY786444:HHZ786463 HRU786444:HRV786463 IBQ786444:IBR786463 ILM786444:ILN786463 IVI786444:IVJ786463 JFE786444:JFF786463 JPA786444:JPB786463 JYW786444:JYX786463 KIS786444:KIT786463 KSO786444:KSP786463 LCK786444:LCL786463 LMG786444:LMH786463 LWC786444:LWD786463 MFY786444:MFZ786463 MPU786444:MPV786463 MZQ786444:MZR786463 NJM786444:NJN786463 NTI786444:NTJ786463 ODE786444:ODF786463 ONA786444:ONB786463 OWW786444:OWX786463 PGS786444:PGT786463 PQO786444:PQP786463 QAK786444:QAL786463 QKG786444:QKH786463 QUC786444:QUD786463 RDY786444:RDZ786463 RNU786444:RNV786463 RXQ786444:RXR786463 SHM786444:SHN786463 SRI786444:SRJ786463 TBE786444:TBF786463 TLA786444:TLB786463 TUW786444:TUX786463 UES786444:UET786463 UOO786444:UOP786463 UYK786444:UYL786463 VIG786444:VIH786463 VSC786444:VSD786463 WBY786444:WBZ786463 WLU786444:WLV786463 I851977:J851996 JE851980:JF851999 TA851980:TB851999 ACW851980:ACX851999 AMS851980:AMT851999 AWO851980:AWP851999 BGK851980:BGL851999 BQG851980:BQH851999 CAC851980:CAD851999 CJY851980:CJZ851999 CTU851980:CTV851999 DDQ851980:DDR851999 DNM851980:DNN851999 DXI851980:DXJ851999 EHE851980:EHF851999 ERA851980:ERB851999 FAW851980:FAX851999 FKS851980:FKT851999 FUO851980:FUP851999 GEK851980:GEL851999 GOG851980:GOH851999 GYC851980:GYD851999 HHY851980:HHZ851999 HRU851980:HRV851999 IBQ851980:IBR851999 ILM851980:ILN851999 IVI851980:IVJ851999 JFE851980:JFF851999 JPA851980:JPB851999 JYW851980:JYX851999 KIS851980:KIT851999 KSO851980:KSP851999 LCK851980:LCL851999 LMG851980:LMH851999 LWC851980:LWD851999 MFY851980:MFZ851999 MPU851980:MPV851999 MZQ851980:MZR851999 NJM851980:NJN851999 NTI851980:NTJ851999 ODE851980:ODF851999 ONA851980:ONB851999 OWW851980:OWX851999 PGS851980:PGT851999 PQO851980:PQP851999 QAK851980:QAL851999 QKG851980:QKH851999 QUC851980:QUD851999 RDY851980:RDZ851999 RNU851980:RNV851999 RXQ851980:RXR851999 SHM851980:SHN851999 SRI851980:SRJ851999 TBE851980:TBF851999 TLA851980:TLB851999 TUW851980:TUX851999 UES851980:UET851999 UOO851980:UOP851999 UYK851980:UYL851999 VIG851980:VIH851999 VSC851980:VSD851999 WBY851980:WBZ851999 WLU851980:WLV851999 I917513:J917532 JE917516:JF917535 TA917516:TB917535 ACW917516:ACX917535 AMS917516:AMT917535 AWO917516:AWP917535 BGK917516:BGL917535 BQG917516:BQH917535 CAC917516:CAD917535 CJY917516:CJZ917535 CTU917516:CTV917535 DDQ917516:DDR917535 DNM917516:DNN917535 DXI917516:DXJ917535 EHE917516:EHF917535 ERA917516:ERB917535 FAW917516:FAX917535 FKS917516:FKT917535 FUO917516:FUP917535 GEK917516:GEL917535 GOG917516:GOH917535 GYC917516:GYD917535 HHY917516:HHZ917535 HRU917516:HRV917535 IBQ917516:IBR917535 ILM917516:ILN917535 IVI917516:IVJ917535 JFE917516:JFF917535 JPA917516:JPB917535 JYW917516:JYX917535 KIS917516:KIT917535 KSO917516:KSP917535 LCK917516:LCL917535 LMG917516:LMH917535 LWC917516:LWD917535 MFY917516:MFZ917535 MPU917516:MPV917535 MZQ917516:MZR917535 NJM917516:NJN917535 NTI917516:NTJ917535 ODE917516:ODF917535 ONA917516:ONB917535 OWW917516:OWX917535 PGS917516:PGT917535 PQO917516:PQP917535 QAK917516:QAL917535 QKG917516:QKH917535 QUC917516:QUD917535 RDY917516:RDZ917535 RNU917516:RNV917535 RXQ917516:RXR917535 SHM917516:SHN917535 SRI917516:SRJ917535 TBE917516:TBF917535 TLA917516:TLB917535 TUW917516:TUX917535 UES917516:UET917535 UOO917516:UOP917535 UYK917516:UYL917535 VIG917516:VIH917535 VSC917516:VSD917535 WBY917516:WBZ917535 WLU917516:WLV917535 I983049:J983068 JE983052:JF983071 TA983052:TB983071 ACW983052:ACX983071 AMS983052:AMT983071 AWO983052:AWP983071 BGK983052:BGL983071 BQG983052:BQH983071 CAC983052:CAD983071 CJY983052:CJZ983071 CTU983052:CTV983071 DDQ983052:DDR983071 DNM983052:DNN983071 DXI983052:DXJ983071 EHE983052:EHF983071 ERA983052:ERB983071 FAW983052:FAX983071 FKS983052:FKT983071 FUO983052:FUP983071 GEK983052:GEL983071 GOG983052:GOH983071 GYC983052:GYD983071 HHY983052:HHZ983071 HRU983052:HRV983071 IBQ983052:IBR983071 ILM983052:ILN983071 IVI983052:IVJ983071 JFE983052:JFF983071 JPA983052:JPB983071 JYW983052:JYX983071 KIS983052:KIT983071 KSO983052:KSP983071 LCK983052:LCL983071 LMG983052:LMH983071 LWC983052:LWD983071 MFY983052:MFZ983071 MPU983052:MPV983071 MZQ983052:MZR983071 NJM983052:NJN983071 NTI983052:NTJ983071 ODE983052:ODF983071 ONA983052:ONB983071 OWW983052:OWX983071 PGS983052:PGT983071 PQO983052:PQP983071 QAK983052:QAL983071 QKG983052:QKH983071 QUC983052:QUD983071 RDY983052:RDZ983071 RNU983052:RNV983071 RXQ983052:RXR983071 SHM983052:SHN983071 SRI983052:SRJ983071 TBE983052:TBF983071 TLA983052:TLB983071 TUW983052:TUX983071 UES983052:UET983071 UOO983052:UOP983071 UYK983052:UYL983071 VIG983052:VIH983071 VSC983052:VSD983071 WBY983052:WBZ983071 WLU983052:WLV983071 I10:J47 WCI10:WCJ47 VSM10:VSN47 VIQ10:VIR47 UYU10:UYV47 UOY10:UOZ47 UFC10:UFD47 TVG10:TVH47 TLK10:TLL47 TBO10:TBP47 SRS10:SRT47 SHW10:SHX47 RYA10:RYB47 ROE10:ROF47 REI10:REJ47 QUM10:QUN47 QKQ10:QKR47 QAU10:QAV47 PQY10:PQZ47 PHC10:PHD47 OXG10:OXH47 ONK10:ONL47 ODO10:ODP47 NTS10:NTT47 NJW10:NJX47 NAA10:NAB47 MQE10:MQF47 MGI10:MGJ47 LWM10:LWN47 LMQ10:LMR47 LCU10:LCV47 KSY10:KSZ47 KJC10:KJD47 JZG10:JZH47 JPK10:JPL47 JFO10:JFP47 IVS10:IVT47 ILW10:ILX47 ICA10:ICB47 HSE10:HSF47 HII10:HIJ47 GYM10:GYN47 GOQ10:GOR47 GEU10:GEV47 FUY10:FUZ47 FLC10:FLD47 FBG10:FBH47 ERK10:ERL47 EHO10:EHP47 DXS10:DXT47 DNW10:DNX47 DEA10:DEB47 CUE10:CUF47 CKI10:CKJ47 CAM10:CAN47 BQQ10:BQR47 BGU10:BGV47 AWY10:AWZ47 ANC10:AND47 ADG10:ADH47 TK10:TL47 JO10:JP47">
      <formula1>0</formula1>
      <formula2>1000000</formula2>
    </dataValidation>
    <dataValidation type="whole" allowBlank="1" showInputMessage="1" showErrorMessage="1" errorTitle="DPLAN" error="El Tiempo en Semanas máximo a ingresar en cada semestre, es 24." sqref="K65545:L65564 JG65548:JH65567 TC65548:TD65567 ACY65548:ACZ65567 AMU65548:AMV65567 AWQ65548:AWR65567 BGM65548:BGN65567 BQI65548:BQJ65567 CAE65548:CAF65567 CKA65548:CKB65567 CTW65548:CTX65567 DDS65548:DDT65567 DNO65548:DNP65567 DXK65548:DXL65567 EHG65548:EHH65567 ERC65548:ERD65567 FAY65548:FAZ65567 FKU65548:FKV65567 FUQ65548:FUR65567 GEM65548:GEN65567 GOI65548:GOJ65567 GYE65548:GYF65567 HIA65548:HIB65567 HRW65548:HRX65567 IBS65548:IBT65567 ILO65548:ILP65567 IVK65548:IVL65567 JFG65548:JFH65567 JPC65548:JPD65567 JYY65548:JYZ65567 KIU65548:KIV65567 KSQ65548:KSR65567 LCM65548:LCN65567 LMI65548:LMJ65567 LWE65548:LWF65567 MGA65548:MGB65567 MPW65548:MPX65567 MZS65548:MZT65567 NJO65548:NJP65567 NTK65548:NTL65567 ODG65548:ODH65567 ONC65548:OND65567 OWY65548:OWZ65567 PGU65548:PGV65567 PQQ65548:PQR65567 QAM65548:QAN65567 QKI65548:QKJ65567 QUE65548:QUF65567 REA65548:REB65567 RNW65548:RNX65567 RXS65548:RXT65567 SHO65548:SHP65567 SRK65548:SRL65567 TBG65548:TBH65567 TLC65548:TLD65567 TUY65548:TUZ65567 UEU65548:UEV65567 UOQ65548:UOR65567 UYM65548:UYN65567 VII65548:VIJ65567 VSE65548:VSF65567 WCA65548:WCB65567 WLW65548:WLX65567 K131081:L131100 JG131084:JH131103 TC131084:TD131103 ACY131084:ACZ131103 AMU131084:AMV131103 AWQ131084:AWR131103 BGM131084:BGN131103 BQI131084:BQJ131103 CAE131084:CAF131103 CKA131084:CKB131103 CTW131084:CTX131103 DDS131084:DDT131103 DNO131084:DNP131103 DXK131084:DXL131103 EHG131084:EHH131103 ERC131084:ERD131103 FAY131084:FAZ131103 FKU131084:FKV131103 FUQ131084:FUR131103 GEM131084:GEN131103 GOI131084:GOJ131103 GYE131084:GYF131103 HIA131084:HIB131103 HRW131084:HRX131103 IBS131084:IBT131103 ILO131084:ILP131103 IVK131084:IVL131103 JFG131084:JFH131103 JPC131084:JPD131103 JYY131084:JYZ131103 KIU131084:KIV131103 KSQ131084:KSR131103 LCM131084:LCN131103 LMI131084:LMJ131103 LWE131084:LWF131103 MGA131084:MGB131103 MPW131084:MPX131103 MZS131084:MZT131103 NJO131084:NJP131103 NTK131084:NTL131103 ODG131084:ODH131103 ONC131084:OND131103 OWY131084:OWZ131103 PGU131084:PGV131103 PQQ131084:PQR131103 QAM131084:QAN131103 QKI131084:QKJ131103 QUE131084:QUF131103 REA131084:REB131103 RNW131084:RNX131103 RXS131084:RXT131103 SHO131084:SHP131103 SRK131084:SRL131103 TBG131084:TBH131103 TLC131084:TLD131103 TUY131084:TUZ131103 UEU131084:UEV131103 UOQ131084:UOR131103 UYM131084:UYN131103 VII131084:VIJ131103 VSE131084:VSF131103 WCA131084:WCB131103 WLW131084:WLX131103 K196617:L196636 JG196620:JH196639 TC196620:TD196639 ACY196620:ACZ196639 AMU196620:AMV196639 AWQ196620:AWR196639 BGM196620:BGN196639 BQI196620:BQJ196639 CAE196620:CAF196639 CKA196620:CKB196639 CTW196620:CTX196639 DDS196620:DDT196639 DNO196620:DNP196639 DXK196620:DXL196639 EHG196620:EHH196639 ERC196620:ERD196639 FAY196620:FAZ196639 FKU196620:FKV196639 FUQ196620:FUR196639 GEM196620:GEN196639 GOI196620:GOJ196639 GYE196620:GYF196639 HIA196620:HIB196639 HRW196620:HRX196639 IBS196620:IBT196639 ILO196620:ILP196639 IVK196620:IVL196639 JFG196620:JFH196639 JPC196620:JPD196639 JYY196620:JYZ196639 KIU196620:KIV196639 KSQ196620:KSR196639 LCM196620:LCN196639 LMI196620:LMJ196639 LWE196620:LWF196639 MGA196620:MGB196639 MPW196620:MPX196639 MZS196620:MZT196639 NJO196620:NJP196639 NTK196620:NTL196639 ODG196620:ODH196639 ONC196620:OND196639 OWY196620:OWZ196639 PGU196620:PGV196639 PQQ196620:PQR196639 QAM196620:QAN196639 QKI196620:QKJ196639 QUE196620:QUF196639 REA196620:REB196639 RNW196620:RNX196639 RXS196620:RXT196639 SHO196620:SHP196639 SRK196620:SRL196639 TBG196620:TBH196639 TLC196620:TLD196639 TUY196620:TUZ196639 UEU196620:UEV196639 UOQ196620:UOR196639 UYM196620:UYN196639 VII196620:VIJ196639 VSE196620:VSF196639 WCA196620:WCB196639 WLW196620:WLX196639 K262153:L262172 JG262156:JH262175 TC262156:TD262175 ACY262156:ACZ262175 AMU262156:AMV262175 AWQ262156:AWR262175 BGM262156:BGN262175 BQI262156:BQJ262175 CAE262156:CAF262175 CKA262156:CKB262175 CTW262156:CTX262175 DDS262156:DDT262175 DNO262156:DNP262175 DXK262156:DXL262175 EHG262156:EHH262175 ERC262156:ERD262175 FAY262156:FAZ262175 FKU262156:FKV262175 FUQ262156:FUR262175 GEM262156:GEN262175 GOI262156:GOJ262175 GYE262156:GYF262175 HIA262156:HIB262175 HRW262156:HRX262175 IBS262156:IBT262175 ILO262156:ILP262175 IVK262156:IVL262175 JFG262156:JFH262175 JPC262156:JPD262175 JYY262156:JYZ262175 KIU262156:KIV262175 KSQ262156:KSR262175 LCM262156:LCN262175 LMI262156:LMJ262175 LWE262156:LWF262175 MGA262156:MGB262175 MPW262156:MPX262175 MZS262156:MZT262175 NJO262156:NJP262175 NTK262156:NTL262175 ODG262156:ODH262175 ONC262156:OND262175 OWY262156:OWZ262175 PGU262156:PGV262175 PQQ262156:PQR262175 QAM262156:QAN262175 QKI262156:QKJ262175 QUE262156:QUF262175 REA262156:REB262175 RNW262156:RNX262175 RXS262156:RXT262175 SHO262156:SHP262175 SRK262156:SRL262175 TBG262156:TBH262175 TLC262156:TLD262175 TUY262156:TUZ262175 UEU262156:UEV262175 UOQ262156:UOR262175 UYM262156:UYN262175 VII262156:VIJ262175 VSE262156:VSF262175 WCA262156:WCB262175 WLW262156:WLX262175 K327689:L327708 JG327692:JH327711 TC327692:TD327711 ACY327692:ACZ327711 AMU327692:AMV327711 AWQ327692:AWR327711 BGM327692:BGN327711 BQI327692:BQJ327711 CAE327692:CAF327711 CKA327692:CKB327711 CTW327692:CTX327711 DDS327692:DDT327711 DNO327692:DNP327711 DXK327692:DXL327711 EHG327692:EHH327711 ERC327692:ERD327711 FAY327692:FAZ327711 FKU327692:FKV327711 FUQ327692:FUR327711 GEM327692:GEN327711 GOI327692:GOJ327711 GYE327692:GYF327711 HIA327692:HIB327711 HRW327692:HRX327711 IBS327692:IBT327711 ILO327692:ILP327711 IVK327692:IVL327711 JFG327692:JFH327711 JPC327692:JPD327711 JYY327692:JYZ327711 KIU327692:KIV327711 KSQ327692:KSR327711 LCM327692:LCN327711 LMI327692:LMJ327711 LWE327692:LWF327711 MGA327692:MGB327711 MPW327692:MPX327711 MZS327692:MZT327711 NJO327692:NJP327711 NTK327692:NTL327711 ODG327692:ODH327711 ONC327692:OND327711 OWY327692:OWZ327711 PGU327692:PGV327711 PQQ327692:PQR327711 QAM327692:QAN327711 QKI327692:QKJ327711 QUE327692:QUF327711 REA327692:REB327711 RNW327692:RNX327711 RXS327692:RXT327711 SHO327692:SHP327711 SRK327692:SRL327711 TBG327692:TBH327711 TLC327692:TLD327711 TUY327692:TUZ327711 UEU327692:UEV327711 UOQ327692:UOR327711 UYM327692:UYN327711 VII327692:VIJ327711 VSE327692:VSF327711 WCA327692:WCB327711 WLW327692:WLX327711 K393225:L393244 JG393228:JH393247 TC393228:TD393247 ACY393228:ACZ393247 AMU393228:AMV393247 AWQ393228:AWR393247 BGM393228:BGN393247 BQI393228:BQJ393247 CAE393228:CAF393247 CKA393228:CKB393247 CTW393228:CTX393247 DDS393228:DDT393247 DNO393228:DNP393247 DXK393228:DXL393247 EHG393228:EHH393247 ERC393228:ERD393247 FAY393228:FAZ393247 FKU393228:FKV393247 FUQ393228:FUR393247 GEM393228:GEN393247 GOI393228:GOJ393247 GYE393228:GYF393247 HIA393228:HIB393247 HRW393228:HRX393247 IBS393228:IBT393247 ILO393228:ILP393247 IVK393228:IVL393247 JFG393228:JFH393247 JPC393228:JPD393247 JYY393228:JYZ393247 KIU393228:KIV393247 KSQ393228:KSR393247 LCM393228:LCN393247 LMI393228:LMJ393247 LWE393228:LWF393247 MGA393228:MGB393247 MPW393228:MPX393247 MZS393228:MZT393247 NJO393228:NJP393247 NTK393228:NTL393247 ODG393228:ODH393247 ONC393228:OND393247 OWY393228:OWZ393247 PGU393228:PGV393247 PQQ393228:PQR393247 QAM393228:QAN393247 QKI393228:QKJ393247 QUE393228:QUF393247 REA393228:REB393247 RNW393228:RNX393247 RXS393228:RXT393247 SHO393228:SHP393247 SRK393228:SRL393247 TBG393228:TBH393247 TLC393228:TLD393247 TUY393228:TUZ393247 UEU393228:UEV393247 UOQ393228:UOR393247 UYM393228:UYN393247 VII393228:VIJ393247 VSE393228:VSF393247 WCA393228:WCB393247 WLW393228:WLX393247 K458761:L458780 JG458764:JH458783 TC458764:TD458783 ACY458764:ACZ458783 AMU458764:AMV458783 AWQ458764:AWR458783 BGM458764:BGN458783 BQI458764:BQJ458783 CAE458764:CAF458783 CKA458764:CKB458783 CTW458764:CTX458783 DDS458764:DDT458783 DNO458764:DNP458783 DXK458764:DXL458783 EHG458764:EHH458783 ERC458764:ERD458783 FAY458764:FAZ458783 FKU458764:FKV458783 FUQ458764:FUR458783 GEM458764:GEN458783 GOI458764:GOJ458783 GYE458764:GYF458783 HIA458764:HIB458783 HRW458764:HRX458783 IBS458764:IBT458783 ILO458764:ILP458783 IVK458764:IVL458783 JFG458764:JFH458783 JPC458764:JPD458783 JYY458764:JYZ458783 KIU458764:KIV458783 KSQ458764:KSR458783 LCM458764:LCN458783 LMI458764:LMJ458783 LWE458764:LWF458783 MGA458764:MGB458783 MPW458764:MPX458783 MZS458764:MZT458783 NJO458764:NJP458783 NTK458764:NTL458783 ODG458764:ODH458783 ONC458764:OND458783 OWY458764:OWZ458783 PGU458764:PGV458783 PQQ458764:PQR458783 QAM458764:QAN458783 QKI458764:QKJ458783 QUE458764:QUF458783 REA458764:REB458783 RNW458764:RNX458783 RXS458764:RXT458783 SHO458764:SHP458783 SRK458764:SRL458783 TBG458764:TBH458783 TLC458764:TLD458783 TUY458764:TUZ458783 UEU458764:UEV458783 UOQ458764:UOR458783 UYM458764:UYN458783 VII458764:VIJ458783 VSE458764:VSF458783 WCA458764:WCB458783 WLW458764:WLX458783 K524297:L524316 JG524300:JH524319 TC524300:TD524319 ACY524300:ACZ524319 AMU524300:AMV524319 AWQ524300:AWR524319 BGM524300:BGN524319 BQI524300:BQJ524319 CAE524300:CAF524319 CKA524300:CKB524319 CTW524300:CTX524319 DDS524300:DDT524319 DNO524300:DNP524319 DXK524300:DXL524319 EHG524300:EHH524319 ERC524300:ERD524319 FAY524300:FAZ524319 FKU524300:FKV524319 FUQ524300:FUR524319 GEM524300:GEN524319 GOI524300:GOJ524319 GYE524300:GYF524319 HIA524300:HIB524319 HRW524300:HRX524319 IBS524300:IBT524319 ILO524300:ILP524319 IVK524300:IVL524319 JFG524300:JFH524319 JPC524300:JPD524319 JYY524300:JYZ524319 KIU524300:KIV524319 KSQ524300:KSR524319 LCM524300:LCN524319 LMI524300:LMJ524319 LWE524300:LWF524319 MGA524300:MGB524319 MPW524300:MPX524319 MZS524300:MZT524319 NJO524300:NJP524319 NTK524300:NTL524319 ODG524300:ODH524319 ONC524300:OND524319 OWY524300:OWZ524319 PGU524300:PGV524319 PQQ524300:PQR524319 QAM524300:QAN524319 QKI524300:QKJ524319 QUE524300:QUF524319 REA524300:REB524319 RNW524300:RNX524319 RXS524300:RXT524319 SHO524300:SHP524319 SRK524300:SRL524319 TBG524300:TBH524319 TLC524300:TLD524319 TUY524300:TUZ524319 UEU524300:UEV524319 UOQ524300:UOR524319 UYM524300:UYN524319 VII524300:VIJ524319 VSE524300:VSF524319 WCA524300:WCB524319 WLW524300:WLX524319 K589833:L589852 JG589836:JH589855 TC589836:TD589855 ACY589836:ACZ589855 AMU589836:AMV589855 AWQ589836:AWR589855 BGM589836:BGN589855 BQI589836:BQJ589855 CAE589836:CAF589855 CKA589836:CKB589855 CTW589836:CTX589855 DDS589836:DDT589855 DNO589836:DNP589855 DXK589836:DXL589855 EHG589836:EHH589855 ERC589836:ERD589855 FAY589836:FAZ589855 FKU589836:FKV589855 FUQ589836:FUR589855 GEM589836:GEN589855 GOI589836:GOJ589855 GYE589836:GYF589855 HIA589836:HIB589855 HRW589836:HRX589855 IBS589836:IBT589855 ILO589836:ILP589855 IVK589836:IVL589855 JFG589836:JFH589855 JPC589836:JPD589855 JYY589836:JYZ589855 KIU589836:KIV589855 KSQ589836:KSR589855 LCM589836:LCN589855 LMI589836:LMJ589855 LWE589836:LWF589855 MGA589836:MGB589855 MPW589836:MPX589855 MZS589836:MZT589855 NJO589836:NJP589855 NTK589836:NTL589855 ODG589836:ODH589855 ONC589836:OND589855 OWY589836:OWZ589855 PGU589836:PGV589855 PQQ589836:PQR589855 QAM589836:QAN589855 QKI589836:QKJ589855 QUE589836:QUF589855 REA589836:REB589855 RNW589836:RNX589855 RXS589836:RXT589855 SHO589836:SHP589855 SRK589836:SRL589855 TBG589836:TBH589855 TLC589836:TLD589855 TUY589836:TUZ589855 UEU589836:UEV589855 UOQ589836:UOR589855 UYM589836:UYN589855 VII589836:VIJ589855 VSE589836:VSF589855 WCA589836:WCB589855 WLW589836:WLX589855 K655369:L655388 JG655372:JH655391 TC655372:TD655391 ACY655372:ACZ655391 AMU655372:AMV655391 AWQ655372:AWR655391 BGM655372:BGN655391 BQI655372:BQJ655391 CAE655372:CAF655391 CKA655372:CKB655391 CTW655372:CTX655391 DDS655372:DDT655391 DNO655372:DNP655391 DXK655372:DXL655391 EHG655372:EHH655391 ERC655372:ERD655391 FAY655372:FAZ655391 FKU655372:FKV655391 FUQ655372:FUR655391 GEM655372:GEN655391 GOI655372:GOJ655391 GYE655372:GYF655391 HIA655372:HIB655391 HRW655372:HRX655391 IBS655372:IBT655391 ILO655372:ILP655391 IVK655372:IVL655391 JFG655372:JFH655391 JPC655372:JPD655391 JYY655372:JYZ655391 KIU655372:KIV655391 KSQ655372:KSR655391 LCM655372:LCN655391 LMI655372:LMJ655391 LWE655372:LWF655391 MGA655372:MGB655391 MPW655372:MPX655391 MZS655372:MZT655391 NJO655372:NJP655391 NTK655372:NTL655391 ODG655372:ODH655391 ONC655372:OND655391 OWY655372:OWZ655391 PGU655372:PGV655391 PQQ655372:PQR655391 QAM655372:QAN655391 QKI655372:QKJ655391 QUE655372:QUF655391 REA655372:REB655391 RNW655372:RNX655391 RXS655372:RXT655391 SHO655372:SHP655391 SRK655372:SRL655391 TBG655372:TBH655391 TLC655372:TLD655391 TUY655372:TUZ655391 UEU655372:UEV655391 UOQ655372:UOR655391 UYM655372:UYN655391 VII655372:VIJ655391 VSE655372:VSF655391 WCA655372:WCB655391 WLW655372:WLX655391 K720905:L720924 JG720908:JH720927 TC720908:TD720927 ACY720908:ACZ720927 AMU720908:AMV720927 AWQ720908:AWR720927 BGM720908:BGN720927 BQI720908:BQJ720927 CAE720908:CAF720927 CKA720908:CKB720927 CTW720908:CTX720927 DDS720908:DDT720927 DNO720908:DNP720927 DXK720908:DXL720927 EHG720908:EHH720927 ERC720908:ERD720927 FAY720908:FAZ720927 FKU720908:FKV720927 FUQ720908:FUR720927 GEM720908:GEN720927 GOI720908:GOJ720927 GYE720908:GYF720927 HIA720908:HIB720927 HRW720908:HRX720927 IBS720908:IBT720927 ILO720908:ILP720927 IVK720908:IVL720927 JFG720908:JFH720927 JPC720908:JPD720927 JYY720908:JYZ720927 KIU720908:KIV720927 KSQ720908:KSR720927 LCM720908:LCN720927 LMI720908:LMJ720927 LWE720908:LWF720927 MGA720908:MGB720927 MPW720908:MPX720927 MZS720908:MZT720927 NJO720908:NJP720927 NTK720908:NTL720927 ODG720908:ODH720927 ONC720908:OND720927 OWY720908:OWZ720927 PGU720908:PGV720927 PQQ720908:PQR720927 QAM720908:QAN720927 QKI720908:QKJ720927 QUE720908:QUF720927 REA720908:REB720927 RNW720908:RNX720927 RXS720908:RXT720927 SHO720908:SHP720927 SRK720908:SRL720927 TBG720908:TBH720927 TLC720908:TLD720927 TUY720908:TUZ720927 UEU720908:UEV720927 UOQ720908:UOR720927 UYM720908:UYN720927 VII720908:VIJ720927 VSE720908:VSF720927 WCA720908:WCB720927 WLW720908:WLX720927 K786441:L786460 JG786444:JH786463 TC786444:TD786463 ACY786444:ACZ786463 AMU786444:AMV786463 AWQ786444:AWR786463 BGM786444:BGN786463 BQI786444:BQJ786463 CAE786444:CAF786463 CKA786444:CKB786463 CTW786444:CTX786463 DDS786444:DDT786463 DNO786444:DNP786463 DXK786444:DXL786463 EHG786444:EHH786463 ERC786444:ERD786463 FAY786444:FAZ786463 FKU786444:FKV786463 FUQ786444:FUR786463 GEM786444:GEN786463 GOI786444:GOJ786463 GYE786444:GYF786463 HIA786444:HIB786463 HRW786444:HRX786463 IBS786444:IBT786463 ILO786444:ILP786463 IVK786444:IVL786463 JFG786444:JFH786463 JPC786444:JPD786463 JYY786444:JYZ786463 KIU786444:KIV786463 KSQ786444:KSR786463 LCM786444:LCN786463 LMI786444:LMJ786463 LWE786444:LWF786463 MGA786444:MGB786463 MPW786444:MPX786463 MZS786444:MZT786463 NJO786444:NJP786463 NTK786444:NTL786463 ODG786444:ODH786463 ONC786444:OND786463 OWY786444:OWZ786463 PGU786444:PGV786463 PQQ786444:PQR786463 QAM786444:QAN786463 QKI786444:QKJ786463 QUE786444:QUF786463 REA786444:REB786463 RNW786444:RNX786463 RXS786444:RXT786463 SHO786444:SHP786463 SRK786444:SRL786463 TBG786444:TBH786463 TLC786444:TLD786463 TUY786444:TUZ786463 UEU786444:UEV786463 UOQ786444:UOR786463 UYM786444:UYN786463 VII786444:VIJ786463 VSE786444:VSF786463 WCA786444:WCB786463 WLW786444:WLX786463 K851977:L851996 JG851980:JH851999 TC851980:TD851999 ACY851980:ACZ851999 AMU851980:AMV851999 AWQ851980:AWR851999 BGM851980:BGN851999 BQI851980:BQJ851999 CAE851980:CAF851999 CKA851980:CKB851999 CTW851980:CTX851999 DDS851980:DDT851999 DNO851980:DNP851999 DXK851980:DXL851999 EHG851980:EHH851999 ERC851980:ERD851999 FAY851980:FAZ851999 FKU851980:FKV851999 FUQ851980:FUR851999 GEM851980:GEN851999 GOI851980:GOJ851999 GYE851980:GYF851999 HIA851980:HIB851999 HRW851980:HRX851999 IBS851980:IBT851999 ILO851980:ILP851999 IVK851980:IVL851999 JFG851980:JFH851999 JPC851980:JPD851999 JYY851980:JYZ851999 KIU851980:KIV851999 KSQ851980:KSR851999 LCM851980:LCN851999 LMI851980:LMJ851999 LWE851980:LWF851999 MGA851980:MGB851999 MPW851980:MPX851999 MZS851980:MZT851999 NJO851980:NJP851999 NTK851980:NTL851999 ODG851980:ODH851999 ONC851980:OND851999 OWY851980:OWZ851999 PGU851980:PGV851999 PQQ851980:PQR851999 QAM851980:QAN851999 QKI851980:QKJ851999 QUE851980:QUF851999 REA851980:REB851999 RNW851980:RNX851999 RXS851980:RXT851999 SHO851980:SHP851999 SRK851980:SRL851999 TBG851980:TBH851999 TLC851980:TLD851999 TUY851980:TUZ851999 UEU851980:UEV851999 UOQ851980:UOR851999 UYM851980:UYN851999 VII851980:VIJ851999 VSE851980:VSF851999 WCA851980:WCB851999 WLW851980:WLX851999 K917513:L917532 JG917516:JH917535 TC917516:TD917535 ACY917516:ACZ917535 AMU917516:AMV917535 AWQ917516:AWR917535 BGM917516:BGN917535 BQI917516:BQJ917535 CAE917516:CAF917535 CKA917516:CKB917535 CTW917516:CTX917535 DDS917516:DDT917535 DNO917516:DNP917535 DXK917516:DXL917535 EHG917516:EHH917535 ERC917516:ERD917535 FAY917516:FAZ917535 FKU917516:FKV917535 FUQ917516:FUR917535 GEM917516:GEN917535 GOI917516:GOJ917535 GYE917516:GYF917535 HIA917516:HIB917535 HRW917516:HRX917535 IBS917516:IBT917535 ILO917516:ILP917535 IVK917516:IVL917535 JFG917516:JFH917535 JPC917516:JPD917535 JYY917516:JYZ917535 KIU917516:KIV917535 KSQ917516:KSR917535 LCM917516:LCN917535 LMI917516:LMJ917535 LWE917516:LWF917535 MGA917516:MGB917535 MPW917516:MPX917535 MZS917516:MZT917535 NJO917516:NJP917535 NTK917516:NTL917535 ODG917516:ODH917535 ONC917516:OND917535 OWY917516:OWZ917535 PGU917516:PGV917535 PQQ917516:PQR917535 QAM917516:QAN917535 QKI917516:QKJ917535 QUE917516:QUF917535 REA917516:REB917535 RNW917516:RNX917535 RXS917516:RXT917535 SHO917516:SHP917535 SRK917516:SRL917535 TBG917516:TBH917535 TLC917516:TLD917535 TUY917516:TUZ917535 UEU917516:UEV917535 UOQ917516:UOR917535 UYM917516:UYN917535 VII917516:VIJ917535 VSE917516:VSF917535 WCA917516:WCB917535 WLW917516:WLX917535 K983049:L983068 JG983052:JH983071 TC983052:TD983071 ACY983052:ACZ983071 AMU983052:AMV983071 AWQ983052:AWR983071 BGM983052:BGN983071 BQI983052:BQJ983071 CAE983052:CAF983071 CKA983052:CKB983071 CTW983052:CTX983071 DDS983052:DDT983071 DNO983052:DNP983071 DXK983052:DXL983071 EHG983052:EHH983071 ERC983052:ERD983071 FAY983052:FAZ983071 FKU983052:FKV983071 FUQ983052:FUR983071 GEM983052:GEN983071 GOI983052:GOJ983071 GYE983052:GYF983071 HIA983052:HIB983071 HRW983052:HRX983071 IBS983052:IBT983071 ILO983052:ILP983071 IVK983052:IVL983071 JFG983052:JFH983071 JPC983052:JPD983071 JYY983052:JYZ983071 KIU983052:KIV983071 KSQ983052:KSR983071 LCM983052:LCN983071 LMI983052:LMJ983071 LWE983052:LWF983071 MGA983052:MGB983071 MPW983052:MPX983071 MZS983052:MZT983071 NJO983052:NJP983071 NTK983052:NTL983071 ODG983052:ODH983071 ONC983052:OND983071 OWY983052:OWZ983071 PGU983052:PGV983071 PQQ983052:PQR983071 QAM983052:QAN983071 QKI983052:QKJ983071 QUE983052:QUF983071 REA983052:REB983071 RNW983052:RNX983071 RXS983052:RXT983071 SHO983052:SHP983071 SRK983052:SRL983071 TBG983052:TBH983071 TLC983052:TLD983071 TUY983052:TUZ983071 UEU983052:UEV983071 UOQ983052:UOR983071 UYM983052:UYN983071 VII983052:VIJ983071 VSE983052:VSF983071 WCA983052:WCB983071 WLW983052:WLX983071 K10:L47 WCK10:WCL47 VSO10:VSP47 VIS10:VIT47 UYW10:UYX47 UPA10:UPB47 UFE10:UFF47 TVI10:TVJ47 TLM10:TLN47 TBQ10:TBR47 SRU10:SRV47 SHY10:SHZ47 RYC10:RYD47 ROG10:ROH47 REK10:REL47 QUO10:QUP47 QKS10:QKT47 QAW10:QAX47 PRA10:PRB47 PHE10:PHF47 OXI10:OXJ47 ONM10:ONN47 ODQ10:ODR47 NTU10:NTV47 NJY10:NJZ47 NAC10:NAD47 MQG10:MQH47 MGK10:MGL47 LWO10:LWP47 LMS10:LMT47 LCW10:LCX47 KTA10:KTB47 KJE10:KJF47 JZI10:JZJ47 JPM10:JPN47 JFQ10:JFR47 IVU10:IVV47 ILY10:ILZ47 ICC10:ICD47 HSG10:HSH47 HIK10:HIL47 GYO10:GYP47 GOS10:GOT47 GEW10:GEX47 FVA10:FVB47 FLE10:FLF47 FBI10:FBJ47 ERM10:ERN47 EHQ10:EHR47 DXU10:DXV47 DNY10:DNZ47 DEC10:DED47 CUG10:CUH47 CKK10:CKL47 CAO10:CAP47 BQS10:BQT47 BGW10:BGX47 AXA10:AXB47 ANE10:ANF47 ADI10:ADJ47 TM10:TN47 JQ10:JR47">
      <formula1>0</formula1>
      <formula2>24</formula2>
    </dataValidation>
  </dataValidations>
  <printOptions horizontalCentered="1"/>
  <pageMargins left="0" right="0" top="0.98425196850393704" bottom="0.35433070866141736" header="0" footer="0.31496062992125984"/>
  <pageSetup paperSize="9" scale="65" pageOrder="overThenDown" orientation="landscape" horizontalDpi="300" verticalDpi="300" r:id="rId1"/>
  <headerFooter scaleWithDoc="0" alignWithMargins="0">
    <oddHeader>&amp;L&amp;"Britannic Bold,Normal"&amp;12&amp;K002060POA 2020 AJUSTADO&amp;"-,Normal"&amp;11&amp;K01+000
&amp;"Cambria,Cursiva"&amp;12&amp;K0070C0Centro de Postgrados&amp;C&amp;"Cambria,Normal"&amp;12&amp;K002060&amp;P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DPLAN" prompt="Por favor seleccione una de las opciones disponibles.">
          <x14:formula1>
            <xm:f>'C:\Users\fbasilio\Desktop\POA 2020\2.- Prog 82 Gestión Académica\[Formato POA 2020 CEPOS.xlsx]OEI y Lineamientos Estratégicos'!#REF!</xm:f>
          </x14:formula1>
          <xm:sqref>B10:C47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showGridLines="0" tabSelected="1" topLeftCell="A6" zoomScaleNormal="100" workbookViewId="0">
      <pane ySplit="3" topLeftCell="A9" activePane="bottomLeft" state="frozen"/>
      <selection activeCell="A6" sqref="A6"/>
      <selection pane="bottomLeft" activeCell="A9" sqref="A9"/>
    </sheetView>
  </sheetViews>
  <sheetFormatPr baseColWidth="10" defaultRowHeight="15" x14ac:dyDescent="0.25"/>
  <cols>
    <col min="1" max="1" width="20.42578125" customWidth="1"/>
    <col min="2" max="2" width="56.85546875" customWidth="1"/>
    <col min="3" max="9" width="13.7109375" customWidth="1"/>
    <col min="10" max="10" width="14.7109375" customWidth="1"/>
  </cols>
  <sheetData>
    <row r="1" spans="1:24" s="976" customFormat="1" ht="26.25" customHeight="1" x14ac:dyDescent="0.25">
      <c r="A1" s="3623" t="s">
        <v>0</v>
      </c>
      <c r="B1" s="3623"/>
      <c r="C1" s="3623"/>
      <c r="D1" s="3623"/>
      <c r="E1" s="3623"/>
      <c r="F1" s="3623"/>
      <c r="G1" s="3623"/>
      <c r="H1" s="3623"/>
      <c r="I1" s="3623"/>
      <c r="J1" s="3623"/>
      <c r="K1" s="979"/>
      <c r="L1" s="979"/>
      <c r="M1" s="979"/>
      <c r="N1" s="979"/>
      <c r="O1" s="979"/>
      <c r="P1" s="979"/>
      <c r="Q1" s="979"/>
      <c r="R1" s="979"/>
      <c r="S1" s="979"/>
      <c r="T1" s="979"/>
      <c r="U1" s="979"/>
      <c r="V1" s="979"/>
    </row>
    <row r="2" spans="1:24" s="976" customFormat="1" ht="23.25" customHeight="1" x14ac:dyDescent="0.25">
      <c r="A2" s="3624" t="s">
        <v>1</v>
      </c>
      <c r="B2" s="3624"/>
      <c r="C2" s="3624"/>
      <c r="D2" s="3624"/>
      <c r="E2" s="3624"/>
      <c r="F2" s="3624"/>
      <c r="G2" s="3624"/>
      <c r="H2" s="3624"/>
      <c r="I2" s="3624"/>
      <c r="J2" s="3624"/>
      <c r="K2" s="977"/>
      <c r="L2" s="977"/>
      <c r="M2" s="977"/>
      <c r="N2" s="977"/>
      <c r="O2" s="977"/>
      <c r="P2" s="977"/>
      <c r="Q2" s="977"/>
      <c r="R2" s="977"/>
      <c r="S2" s="977"/>
      <c r="T2" s="977"/>
      <c r="U2" s="977"/>
      <c r="V2" s="977"/>
      <c r="W2" s="977"/>
      <c r="X2" s="977"/>
    </row>
    <row r="3" spans="1:24" s="976" customFormat="1" ht="20.25" customHeight="1" x14ac:dyDescent="0.25">
      <c r="A3" s="3625" t="s">
        <v>1165</v>
      </c>
      <c r="B3" s="3625"/>
      <c r="C3" s="3625"/>
      <c r="D3" s="3625"/>
      <c r="E3" s="3625"/>
      <c r="F3" s="3625"/>
      <c r="G3" s="3625"/>
      <c r="H3" s="3625"/>
      <c r="I3" s="3625"/>
      <c r="J3" s="3625"/>
      <c r="K3" s="980"/>
      <c r="L3" s="980"/>
      <c r="M3" s="980"/>
      <c r="N3" s="980"/>
      <c r="O3" s="980"/>
      <c r="P3" s="980"/>
      <c r="Q3" s="980"/>
      <c r="R3" s="980"/>
      <c r="S3" s="980"/>
      <c r="T3" s="980"/>
      <c r="U3" s="980"/>
      <c r="V3" s="980"/>
    </row>
    <row r="4" spans="1:24" s="976" customFormat="1" ht="9.9499999999999993" customHeight="1" x14ac:dyDescent="0.25">
      <c r="B4" s="978"/>
      <c r="C4" s="978"/>
      <c r="D4" s="978"/>
      <c r="E4" s="978"/>
      <c r="F4" s="978"/>
      <c r="G4" s="978"/>
      <c r="H4" s="978"/>
      <c r="I4" s="978"/>
      <c r="J4" s="978"/>
      <c r="K4" s="978"/>
      <c r="L4" s="978"/>
      <c r="M4" s="978"/>
      <c r="N4" s="978"/>
      <c r="O4" s="978"/>
      <c r="P4" s="978"/>
      <c r="Q4" s="978"/>
    </row>
    <row r="5" spans="1:24" s="976" customFormat="1" ht="20.25" customHeight="1" x14ac:dyDescent="0.25">
      <c r="A5" s="3626" t="s">
        <v>1167</v>
      </c>
      <c r="B5" s="3626"/>
      <c r="C5" s="3626"/>
      <c r="D5" s="3626"/>
      <c r="E5" s="3626"/>
      <c r="F5" s="3626"/>
      <c r="G5" s="3626"/>
      <c r="H5" s="3626"/>
      <c r="I5" s="3626"/>
      <c r="J5" s="3626"/>
      <c r="K5" s="981"/>
      <c r="L5" s="981"/>
      <c r="M5" s="981"/>
      <c r="N5" s="981"/>
      <c r="O5" s="981"/>
      <c r="P5" s="981"/>
      <c r="Q5" s="981"/>
      <c r="R5" s="981"/>
      <c r="S5" s="981"/>
      <c r="T5" s="981"/>
      <c r="U5" s="981"/>
      <c r="V5" s="981"/>
    </row>
    <row r="6" spans="1:24" s="976" customFormat="1" ht="18" customHeight="1" x14ac:dyDescent="0.25">
      <c r="A6" s="3627" t="s">
        <v>1166</v>
      </c>
      <c r="B6" s="3627"/>
      <c r="C6" s="3627"/>
      <c r="D6" s="3627"/>
      <c r="E6" s="3627"/>
      <c r="F6" s="3627"/>
      <c r="G6" s="3627"/>
      <c r="H6" s="3627"/>
      <c r="I6" s="3627"/>
      <c r="J6" s="3627"/>
      <c r="K6" s="982"/>
      <c r="L6" s="982"/>
      <c r="M6" s="982"/>
      <c r="N6" s="982"/>
      <c r="O6" s="982"/>
      <c r="P6" s="982"/>
      <c r="Q6" s="982"/>
      <c r="R6" s="982"/>
      <c r="S6" s="982"/>
      <c r="T6" s="982"/>
      <c r="U6" s="982"/>
      <c r="V6" s="982"/>
    </row>
    <row r="7" spans="1:24" ht="9.75" customHeight="1" thickBot="1" x14ac:dyDescent="0.3"/>
    <row r="8" spans="1:24" ht="17.25" customHeight="1" thickTop="1" x14ac:dyDescent="0.25">
      <c r="A8" s="302" t="s">
        <v>246</v>
      </c>
      <c r="B8" s="303" t="s">
        <v>247</v>
      </c>
      <c r="C8" s="383" t="s">
        <v>731</v>
      </c>
      <c r="D8" s="383" t="s">
        <v>732</v>
      </c>
      <c r="E8" s="383" t="s">
        <v>733</v>
      </c>
      <c r="F8" s="383" t="s">
        <v>734</v>
      </c>
      <c r="G8" s="383" t="s">
        <v>735</v>
      </c>
      <c r="H8" s="383" t="s">
        <v>736</v>
      </c>
      <c r="I8" s="383" t="s">
        <v>737</v>
      </c>
      <c r="J8" s="304" t="s">
        <v>322</v>
      </c>
    </row>
    <row r="9" spans="1:24" ht="16.5" x14ac:dyDescent="0.25">
      <c r="A9" s="305" t="s">
        <v>535</v>
      </c>
      <c r="B9" s="306" t="s">
        <v>536</v>
      </c>
      <c r="C9" s="974"/>
      <c r="D9" s="974"/>
      <c r="E9" s="974"/>
      <c r="F9" s="974"/>
      <c r="G9" s="974"/>
      <c r="H9" s="974"/>
      <c r="I9" s="975"/>
      <c r="J9" s="307"/>
    </row>
    <row r="10" spans="1:24" ht="16.5" x14ac:dyDescent="0.25">
      <c r="A10" s="308" t="s">
        <v>50</v>
      </c>
      <c r="B10" s="309" t="s">
        <v>51</v>
      </c>
      <c r="C10" s="384">
        <f>+FCA!X348</f>
        <v>4200</v>
      </c>
      <c r="D10" s="384">
        <f>+FCE!X359</f>
        <v>4200</v>
      </c>
      <c r="E10" s="384">
        <f>+FCQS!X280</f>
        <v>4200</v>
      </c>
      <c r="F10" s="384">
        <f>+FCS!X401</f>
        <v>4200</v>
      </c>
      <c r="G10" s="384">
        <f>+FIC!X168</f>
        <v>4200</v>
      </c>
      <c r="H10" s="384"/>
      <c r="I10" s="384"/>
      <c r="J10" s="310">
        <f>+SUM(C10:I10)</f>
        <v>21000</v>
      </c>
    </row>
    <row r="11" spans="1:24" ht="16.5" x14ac:dyDescent="0.25">
      <c r="A11" s="308" t="s">
        <v>53</v>
      </c>
      <c r="B11" s="309" t="s">
        <v>54</v>
      </c>
      <c r="C11" s="384">
        <f>+FCA!X349</f>
        <v>29800.004000000001</v>
      </c>
      <c r="D11" s="384">
        <f>+FCE!X360</f>
        <v>29800</v>
      </c>
      <c r="E11" s="384">
        <f>+FCQS!X281</f>
        <v>29800</v>
      </c>
      <c r="F11" s="384">
        <f>+FCS!X402</f>
        <v>29800</v>
      </c>
      <c r="G11" s="384">
        <f>+FIC!X169</f>
        <v>29800</v>
      </c>
      <c r="H11" s="384"/>
      <c r="I11" s="384"/>
      <c r="J11" s="310">
        <f>+SUM(C11:I11)</f>
        <v>149000.00400000002</v>
      </c>
    </row>
    <row r="12" spans="1:24" ht="16.5" x14ac:dyDescent="0.25">
      <c r="A12" s="308" t="s">
        <v>55</v>
      </c>
      <c r="B12" s="309" t="s">
        <v>56</v>
      </c>
      <c r="C12" s="384">
        <f>+FCA!X350</f>
        <v>319.99519999999995</v>
      </c>
      <c r="D12" s="384">
        <f>+FCE!X361</f>
        <v>320</v>
      </c>
      <c r="E12" s="384">
        <f>+FCQS!X282</f>
        <v>320</v>
      </c>
      <c r="F12" s="384">
        <f>+FCS!X403</f>
        <v>320</v>
      </c>
      <c r="G12" s="384">
        <f>+FIC!X170</f>
        <v>319.99519999999995</v>
      </c>
      <c r="H12" s="384"/>
      <c r="I12" s="384"/>
      <c r="J12" s="310">
        <f>+SUM(C12:I12)</f>
        <v>1599.9903999999997</v>
      </c>
    </row>
    <row r="13" spans="1:24" ht="16.5" x14ac:dyDescent="0.25">
      <c r="A13" s="972" t="s">
        <v>1164</v>
      </c>
      <c r="B13" s="309" t="s">
        <v>537</v>
      </c>
      <c r="C13" s="384"/>
      <c r="D13" s="384"/>
      <c r="E13" s="384">
        <f>+FCQS!X283</f>
        <v>4000.0015999999996</v>
      </c>
      <c r="F13" s="384"/>
      <c r="G13" s="1685"/>
      <c r="H13" s="384"/>
      <c r="I13" s="384"/>
      <c r="J13" s="310">
        <f t="shared" ref="J13:J32" si="0">+SUM(C13:I13)</f>
        <v>4000.0015999999996</v>
      </c>
    </row>
    <row r="14" spans="1:24" ht="16.5" x14ac:dyDescent="0.25">
      <c r="A14" s="308" t="s">
        <v>57</v>
      </c>
      <c r="B14" s="309" t="s">
        <v>58</v>
      </c>
      <c r="C14" s="384">
        <f>+FCA!X351</f>
        <v>276.24799999999999</v>
      </c>
      <c r="D14" s="384">
        <f>+FCE!X362</f>
        <v>276.25</v>
      </c>
      <c r="E14" s="384">
        <f>+FCQS!X284</f>
        <v>276.25</v>
      </c>
      <c r="F14" s="384">
        <f>+FCS!X404</f>
        <v>276.25</v>
      </c>
      <c r="G14" s="1685"/>
      <c r="H14" s="384"/>
      <c r="I14" s="384"/>
      <c r="J14" s="310">
        <f t="shared" si="0"/>
        <v>1104.998</v>
      </c>
    </row>
    <row r="15" spans="1:24" ht="16.5" x14ac:dyDescent="0.25">
      <c r="A15" s="308" t="s">
        <v>59</v>
      </c>
      <c r="B15" s="309" t="s">
        <v>60</v>
      </c>
      <c r="C15" s="384">
        <f>+FCA!X352</f>
        <v>1193.2031999999999</v>
      </c>
      <c r="D15" s="384">
        <f>+FCE!X363</f>
        <v>1193.2</v>
      </c>
      <c r="E15" s="384">
        <f>+FCQS!X285</f>
        <v>1193.2</v>
      </c>
      <c r="F15" s="384">
        <f>+FCS!X405</f>
        <v>1193.2</v>
      </c>
      <c r="G15" s="384">
        <f>+FIC!X171</f>
        <v>1193.2031999999999</v>
      </c>
      <c r="H15" s="384"/>
      <c r="I15" s="384"/>
      <c r="J15" s="310">
        <f t="shared" si="0"/>
        <v>5966.0063999999993</v>
      </c>
    </row>
    <row r="16" spans="1:24" ht="16.5" x14ac:dyDescent="0.25">
      <c r="A16" s="308" t="s">
        <v>61</v>
      </c>
      <c r="B16" s="309" t="s">
        <v>62</v>
      </c>
      <c r="C16" s="384">
        <f>+FCA!X353</f>
        <v>616.99680000000001</v>
      </c>
      <c r="D16" s="384">
        <f>+FCE!X364</f>
        <v>617</v>
      </c>
      <c r="E16" s="384">
        <f>+FCQS!X286</f>
        <v>617</v>
      </c>
      <c r="F16" s="384">
        <f>+FCS!X406</f>
        <v>617</v>
      </c>
      <c r="G16" s="384">
        <f>+FIC!X172</f>
        <v>616.99680000000001</v>
      </c>
      <c r="H16" s="384"/>
      <c r="I16" s="384"/>
      <c r="J16" s="310">
        <f t="shared" si="0"/>
        <v>3084.9935999999998</v>
      </c>
    </row>
    <row r="17" spans="1:10" ht="33" x14ac:dyDescent="0.25">
      <c r="A17" s="308" t="s">
        <v>133</v>
      </c>
      <c r="B17" s="309" t="s">
        <v>280</v>
      </c>
      <c r="C17" s="384">
        <f>+FCA!X354</f>
        <v>15000.003199999999</v>
      </c>
      <c r="D17" s="384">
        <f>+FCE!X365</f>
        <v>830</v>
      </c>
      <c r="E17" s="384"/>
      <c r="F17" s="1685"/>
      <c r="G17" s="1685"/>
      <c r="H17" s="384"/>
      <c r="I17" s="384"/>
      <c r="J17" s="310">
        <f t="shared" si="0"/>
        <v>15830.003199999999</v>
      </c>
    </row>
    <row r="18" spans="1:10" ht="33" x14ac:dyDescent="0.25">
      <c r="A18" s="311" t="s">
        <v>1168</v>
      </c>
      <c r="B18" s="309" t="s">
        <v>916</v>
      </c>
      <c r="C18" s="384"/>
      <c r="D18" s="384"/>
      <c r="E18" s="384">
        <f>+FCQS!X287</f>
        <v>1999.9952000000001</v>
      </c>
      <c r="F18" s="384">
        <f>+FCS!X407</f>
        <v>3000</v>
      </c>
      <c r="G18" s="384">
        <f>+FIC!X173</f>
        <v>9999.9984000000004</v>
      </c>
      <c r="H18" s="384"/>
      <c r="I18" s="384"/>
      <c r="J18" s="310">
        <f t="shared" si="0"/>
        <v>14999.993600000002</v>
      </c>
    </row>
    <row r="19" spans="1:10" ht="16.5" x14ac:dyDescent="0.25">
      <c r="A19" s="311" t="s">
        <v>1162</v>
      </c>
      <c r="B19" s="309" t="s">
        <v>69</v>
      </c>
      <c r="C19" s="384"/>
      <c r="D19" s="384"/>
      <c r="E19" s="384">
        <f>+FCQS!X288</f>
        <v>5701.9984000000004</v>
      </c>
      <c r="F19" s="384"/>
      <c r="G19" s="384">
        <f>+FIC!X174</f>
        <v>21703.998400000004</v>
      </c>
      <c r="H19" s="384"/>
      <c r="I19" s="384"/>
      <c r="J19" s="310">
        <f t="shared" si="0"/>
        <v>27405.996800000004</v>
      </c>
    </row>
    <row r="20" spans="1:10" ht="16.5" x14ac:dyDescent="0.25">
      <c r="A20" s="308" t="s">
        <v>740</v>
      </c>
      <c r="B20" s="309" t="s">
        <v>71</v>
      </c>
      <c r="C20" s="384">
        <f>+FCA!X355</f>
        <v>44455.991999999998</v>
      </c>
      <c r="D20" s="384">
        <f>+FCE!X366</f>
        <v>44455.99</v>
      </c>
      <c r="E20" s="384">
        <f>+FCQS!X289</f>
        <v>44455.99</v>
      </c>
      <c r="F20" s="384">
        <f>+FCS!X408</f>
        <v>44455.990000000005</v>
      </c>
      <c r="G20" s="384">
        <f>+FIC!X175</f>
        <v>44455.980799999998</v>
      </c>
      <c r="H20" s="384"/>
      <c r="I20" s="384"/>
      <c r="J20" s="310">
        <f t="shared" si="0"/>
        <v>222279.94279999999</v>
      </c>
    </row>
    <row r="21" spans="1:10" ht="16.5" x14ac:dyDescent="0.25">
      <c r="A21" s="311" t="s">
        <v>70</v>
      </c>
      <c r="B21" s="309" t="s">
        <v>71</v>
      </c>
      <c r="C21" s="384"/>
      <c r="D21" s="384">
        <f>+FCE!X367</f>
        <v>3299.9999999999995</v>
      </c>
      <c r="E21" s="384">
        <f>+FCQS!X290</f>
        <v>7999.8050000000003</v>
      </c>
      <c r="F21" s="384"/>
      <c r="G21" s="1685"/>
      <c r="H21" s="384"/>
      <c r="I21" s="384"/>
      <c r="J21" s="310">
        <f t="shared" si="0"/>
        <v>11299.805</v>
      </c>
    </row>
    <row r="22" spans="1:10" ht="16.5" x14ac:dyDescent="0.25">
      <c r="A22" s="972" t="s">
        <v>72</v>
      </c>
      <c r="B22" s="309" t="s">
        <v>71</v>
      </c>
      <c r="C22" s="384">
        <f>+FCA!X356</f>
        <v>13700</v>
      </c>
      <c r="D22" s="384">
        <f>+FCE!X368</f>
        <v>14335.4</v>
      </c>
      <c r="E22" s="384">
        <f>+FCQS!X291</f>
        <v>14334.77</v>
      </c>
      <c r="F22" s="384">
        <f>+FCS!X409</f>
        <v>14335.4</v>
      </c>
      <c r="G22" s="384">
        <f>+FIC!X176</f>
        <v>13700</v>
      </c>
      <c r="H22" s="384"/>
      <c r="I22" s="384"/>
      <c r="J22" s="310">
        <f t="shared" si="0"/>
        <v>70405.570000000007</v>
      </c>
    </row>
    <row r="23" spans="1:10" ht="33" x14ac:dyDescent="0.25">
      <c r="A23" s="311" t="s">
        <v>1169</v>
      </c>
      <c r="B23" s="309" t="s">
        <v>739</v>
      </c>
      <c r="C23" s="384"/>
      <c r="D23" s="384"/>
      <c r="E23" s="384"/>
      <c r="F23" s="384"/>
      <c r="G23" s="1685"/>
      <c r="H23" s="384"/>
      <c r="I23" s="384">
        <f>+CEPOS!X56</f>
        <v>4399.9984000000004</v>
      </c>
      <c r="J23" s="310">
        <f>+SUM(C23:I23)</f>
        <v>4399.9984000000004</v>
      </c>
    </row>
    <row r="24" spans="1:10" ht="16.5" x14ac:dyDescent="0.25">
      <c r="A24" s="308" t="s">
        <v>281</v>
      </c>
      <c r="B24" s="309" t="s">
        <v>291</v>
      </c>
      <c r="C24" s="384"/>
      <c r="D24" s="384">
        <f>+FCE!X369</f>
        <v>3164.4268640000005</v>
      </c>
      <c r="E24" s="384"/>
      <c r="F24" s="384">
        <f>+FCS!X410</f>
        <v>112</v>
      </c>
      <c r="G24" s="1685"/>
      <c r="H24" s="384"/>
      <c r="I24" s="1686"/>
      <c r="J24" s="310">
        <f t="shared" si="0"/>
        <v>3276.4268640000005</v>
      </c>
    </row>
    <row r="25" spans="1:10" ht="16.5" x14ac:dyDescent="0.25">
      <c r="A25" s="308" t="s">
        <v>64</v>
      </c>
      <c r="B25" s="309" t="s">
        <v>105</v>
      </c>
      <c r="C25" s="384">
        <f>+FCA!X357</f>
        <v>2500.0038399999999</v>
      </c>
      <c r="D25" s="384">
        <f>+FCE!X370</f>
        <v>2999.9990000000003</v>
      </c>
      <c r="E25" s="384"/>
      <c r="F25" s="384">
        <f>+FCS!X411</f>
        <v>1721.1459999999986</v>
      </c>
      <c r="G25" s="1685"/>
      <c r="H25" s="384">
        <f>+DNA!X101</f>
        <v>461.78719999999998</v>
      </c>
      <c r="I25" s="384">
        <f>+CEPOS!X57</f>
        <v>1407.2536</v>
      </c>
      <c r="J25" s="310">
        <f t="shared" si="0"/>
        <v>9090.1896399999987</v>
      </c>
    </row>
    <row r="26" spans="1:10" ht="16.5" x14ac:dyDescent="0.25">
      <c r="A26" s="308" t="s">
        <v>67</v>
      </c>
      <c r="B26" s="309" t="s">
        <v>68</v>
      </c>
      <c r="C26" s="384">
        <f>+FCA!X358</f>
        <v>1999.9951999999998</v>
      </c>
      <c r="D26" s="384">
        <f>+FCE!X371</f>
        <v>2500.00128</v>
      </c>
      <c r="E26" s="384"/>
      <c r="F26" s="1685"/>
      <c r="G26" s="1685"/>
      <c r="H26" s="384">
        <f>+DNA!X102</f>
        <v>2074.0244000000002</v>
      </c>
      <c r="I26" s="384">
        <f>+CEPOS!X58</f>
        <v>792.45600000000002</v>
      </c>
      <c r="J26" s="310">
        <f t="shared" si="0"/>
        <v>7366.4768800000002</v>
      </c>
    </row>
    <row r="27" spans="1:10" ht="16.5" x14ac:dyDescent="0.25">
      <c r="A27" s="308" t="s">
        <v>65</v>
      </c>
      <c r="B27" s="309" t="s">
        <v>66</v>
      </c>
      <c r="C27" s="384">
        <f>+FCA!X359</f>
        <v>1000.0031999999998</v>
      </c>
      <c r="D27" s="384">
        <f>+FCE!X372</f>
        <v>2099.9966399999998</v>
      </c>
      <c r="E27" s="384"/>
      <c r="F27" s="1685"/>
      <c r="G27" s="384">
        <f>+FIC!X177</f>
        <v>905.38560000000018</v>
      </c>
      <c r="H27" s="1685"/>
      <c r="I27" s="384">
        <f>+CEPOS!X59</f>
        <v>1800.2880000000002</v>
      </c>
      <c r="J27" s="310">
        <f t="shared" si="0"/>
        <v>5805.6734399999996</v>
      </c>
    </row>
    <row r="28" spans="1:10" ht="49.5" x14ac:dyDescent="0.25">
      <c r="A28" s="311" t="s">
        <v>1170</v>
      </c>
      <c r="B28" s="309" t="s">
        <v>367</v>
      </c>
      <c r="C28" s="384"/>
      <c r="D28" s="384">
        <f>+FCE!X373</f>
        <v>6000</v>
      </c>
      <c r="E28" s="384">
        <f>+FCQS!X292</f>
        <v>1199.9960000000001</v>
      </c>
      <c r="F28" s="384">
        <f>+FCS!X412</f>
        <v>4500</v>
      </c>
      <c r="G28" s="384">
        <f>+FIC!X178</f>
        <v>1500.0047999999999</v>
      </c>
      <c r="H28" s="384"/>
      <c r="I28" s="384"/>
      <c r="J28" s="310">
        <f>+SUM(C28:I28)</f>
        <v>13200.0008</v>
      </c>
    </row>
    <row r="29" spans="1:10" ht="16.5" x14ac:dyDescent="0.25">
      <c r="A29" s="308" t="s">
        <v>121</v>
      </c>
      <c r="B29" s="309" t="s">
        <v>122</v>
      </c>
      <c r="C29" s="384">
        <f>+FCA!X360</f>
        <v>399.99556799999999</v>
      </c>
      <c r="D29" s="1685"/>
      <c r="E29" s="384"/>
      <c r="F29" s="1685"/>
      <c r="G29" s="1685"/>
      <c r="H29" s="384"/>
      <c r="I29" s="384"/>
      <c r="J29" s="310">
        <f t="shared" si="0"/>
        <v>399.99556799999999</v>
      </c>
    </row>
    <row r="30" spans="1:10" ht="16.5" x14ac:dyDescent="0.25">
      <c r="A30" s="308" t="s">
        <v>168</v>
      </c>
      <c r="B30" s="309" t="s">
        <v>169</v>
      </c>
      <c r="C30" s="384">
        <f>+FCA!X361</f>
        <v>4000.0016000000001</v>
      </c>
      <c r="D30" s="1685"/>
      <c r="E30" s="384"/>
      <c r="F30" s="1685"/>
      <c r="G30" s="1685"/>
      <c r="H30" s="384"/>
      <c r="I30" s="384"/>
      <c r="J30" s="310">
        <f t="shared" si="0"/>
        <v>4000.0016000000001</v>
      </c>
    </row>
    <row r="31" spans="1:10" ht="16.5" x14ac:dyDescent="0.25">
      <c r="A31" s="311" t="s">
        <v>1171</v>
      </c>
      <c r="B31" s="309" t="s">
        <v>169</v>
      </c>
      <c r="C31" s="384"/>
      <c r="D31" s="1685"/>
      <c r="E31" s="384">
        <f>+FCQS!X293</f>
        <v>5000.0047999999988</v>
      </c>
      <c r="F31" s="1685"/>
      <c r="G31" s="1685"/>
      <c r="H31" s="384"/>
      <c r="I31" s="384"/>
      <c r="J31" s="310">
        <f>+SUM(C31:I31)</f>
        <v>5000.0047999999988</v>
      </c>
    </row>
    <row r="32" spans="1:10" ht="16.5" x14ac:dyDescent="0.25">
      <c r="A32" s="308" t="s">
        <v>81</v>
      </c>
      <c r="B32" s="309" t="s">
        <v>82</v>
      </c>
      <c r="C32" s="384"/>
      <c r="D32" s="1685"/>
      <c r="E32" s="384"/>
      <c r="F32" s="1685"/>
      <c r="G32" s="1685"/>
      <c r="H32" s="384">
        <f>+DNA!X103</f>
        <v>464.17952000000002</v>
      </c>
      <c r="I32" s="384"/>
      <c r="J32" s="310">
        <f t="shared" si="0"/>
        <v>464.17952000000002</v>
      </c>
    </row>
    <row r="33" spans="1:10" ht="16.5" x14ac:dyDescent="0.25">
      <c r="A33" s="308" t="s">
        <v>955</v>
      </c>
      <c r="B33" s="309" t="s">
        <v>129</v>
      </c>
      <c r="C33" s="384"/>
      <c r="D33" s="384">
        <f>+FCE!X374</f>
        <v>999.99760000000015</v>
      </c>
      <c r="E33" s="384"/>
      <c r="F33" s="1685"/>
      <c r="G33" s="384"/>
      <c r="H33" s="384"/>
      <c r="I33" s="384"/>
      <c r="J33" s="310">
        <f t="shared" ref="J33:J46" si="1">+SUM(C33:I33)</f>
        <v>999.99760000000015</v>
      </c>
    </row>
    <row r="34" spans="1:10" ht="16.5" x14ac:dyDescent="0.25">
      <c r="A34" s="972" t="s">
        <v>789</v>
      </c>
      <c r="B34" s="309" t="s">
        <v>129</v>
      </c>
      <c r="C34" s="384">
        <f>+FCA!X362</f>
        <v>999.99872000000005</v>
      </c>
      <c r="D34" s="384">
        <f>+FCE!X375</f>
        <v>3999.9993600000007</v>
      </c>
      <c r="E34" s="384"/>
      <c r="F34" s="1685"/>
      <c r="G34" s="384">
        <f>+FIC!X179</f>
        <v>2593.6680000000001</v>
      </c>
      <c r="H34" s="384"/>
      <c r="I34" s="384"/>
      <c r="J34" s="310">
        <f t="shared" si="1"/>
        <v>7593.6660800000009</v>
      </c>
    </row>
    <row r="35" spans="1:10" ht="16.5" x14ac:dyDescent="0.25">
      <c r="A35" s="308" t="s">
        <v>964</v>
      </c>
      <c r="B35" s="309" t="s">
        <v>82</v>
      </c>
      <c r="C35" s="384"/>
      <c r="D35" s="384">
        <f>+FCE!X376</f>
        <v>5399.9960000000001</v>
      </c>
      <c r="E35" s="384"/>
      <c r="F35" s="1685"/>
      <c r="G35" s="1685"/>
      <c r="H35" s="384"/>
      <c r="I35" s="384"/>
      <c r="J35" s="310">
        <f t="shared" si="1"/>
        <v>5399.9960000000001</v>
      </c>
    </row>
    <row r="36" spans="1:10" ht="16.5" x14ac:dyDescent="0.25">
      <c r="A36" s="972" t="s">
        <v>741</v>
      </c>
      <c r="B36" s="309" t="s">
        <v>82</v>
      </c>
      <c r="C36" s="384">
        <f>+FCA!X363</f>
        <v>8000.0032000000001</v>
      </c>
      <c r="D36" s="384"/>
      <c r="E36" s="384">
        <f>+FCQS!X294</f>
        <v>19999.999936</v>
      </c>
      <c r="F36" s="384">
        <f>+FCS!X413</f>
        <v>6430.48</v>
      </c>
      <c r="G36" s="384">
        <f>+FIC!X180</f>
        <v>4000.0016000000005</v>
      </c>
      <c r="H36" s="384"/>
      <c r="I36" s="384"/>
      <c r="J36" s="310">
        <f t="shared" si="1"/>
        <v>38430.484735999999</v>
      </c>
    </row>
    <row r="37" spans="1:10" ht="16.5" x14ac:dyDescent="0.25">
      <c r="A37" s="972" t="s">
        <v>743</v>
      </c>
      <c r="B37" s="312" t="s">
        <v>128</v>
      </c>
      <c r="C37" s="384">
        <f>+FCA!X364</f>
        <v>1229.7152000000001</v>
      </c>
      <c r="D37" s="1685"/>
      <c r="E37" s="384"/>
      <c r="F37" s="384"/>
      <c r="G37" s="1685"/>
      <c r="H37" s="384"/>
      <c r="I37" s="384"/>
      <c r="J37" s="310">
        <f t="shared" si="1"/>
        <v>1229.7152000000001</v>
      </c>
    </row>
    <row r="38" spans="1:10" ht="16.5" x14ac:dyDescent="0.25">
      <c r="A38" s="972" t="s">
        <v>742</v>
      </c>
      <c r="B38" s="312" t="s">
        <v>132</v>
      </c>
      <c r="C38" s="384">
        <f>+FCA!X365</f>
        <v>1000.0032</v>
      </c>
      <c r="D38" s="384">
        <f>+FCE!X377</f>
        <v>10000.004000000001</v>
      </c>
      <c r="E38" s="384"/>
      <c r="F38" s="384">
        <f>+FCS!X414</f>
        <v>20000.008000000002</v>
      </c>
      <c r="G38" s="384">
        <f>+FIC!X181</f>
        <v>3875.7200000000003</v>
      </c>
      <c r="H38" s="384"/>
      <c r="I38" s="384"/>
      <c r="J38" s="310">
        <f t="shared" si="1"/>
        <v>34875.735200000003</v>
      </c>
    </row>
    <row r="39" spans="1:10" ht="16.5" x14ac:dyDescent="0.25">
      <c r="A39" s="308" t="s">
        <v>796</v>
      </c>
      <c r="B39" s="309" t="s">
        <v>186</v>
      </c>
      <c r="C39" s="384">
        <f>+FCA!X366</f>
        <v>4670.2790399999994</v>
      </c>
      <c r="D39" s="1685"/>
      <c r="E39" s="384"/>
      <c r="F39" s="1685"/>
      <c r="G39" s="1685"/>
      <c r="H39" s="384"/>
      <c r="I39" s="384"/>
      <c r="J39" s="310">
        <f t="shared" si="1"/>
        <v>4670.2790399999994</v>
      </c>
    </row>
    <row r="40" spans="1:10" ht="16.5" x14ac:dyDescent="0.25">
      <c r="A40" s="308" t="s">
        <v>801</v>
      </c>
      <c r="B40" s="309" t="s">
        <v>74</v>
      </c>
      <c r="C40" s="384">
        <f>+FCA!X367</f>
        <v>5999.9968000000008</v>
      </c>
      <c r="D40" s="384">
        <f>+FCE!X378</f>
        <v>6000</v>
      </c>
      <c r="E40" s="384">
        <f>+FCQS!X295</f>
        <v>6000</v>
      </c>
      <c r="F40" s="384">
        <f>+FCS!X415</f>
        <v>6000</v>
      </c>
      <c r="G40" s="384">
        <f>+FIC!X182</f>
        <v>5999.9968000000008</v>
      </c>
      <c r="H40" s="384"/>
      <c r="I40" s="384"/>
      <c r="J40" s="310">
        <f t="shared" si="1"/>
        <v>29999.993600000002</v>
      </c>
    </row>
    <row r="41" spans="1:10" ht="16.5" x14ac:dyDescent="0.25">
      <c r="A41" s="1071" t="s">
        <v>73</v>
      </c>
      <c r="B41" s="312" t="s">
        <v>74</v>
      </c>
      <c r="C41" s="1072">
        <f>+FCA!X368</f>
        <v>4275.6000000000004</v>
      </c>
      <c r="D41" s="1072">
        <f>+FCE!X379</f>
        <v>4275.6029999999992</v>
      </c>
      <c r="E41" s="1072">
        <f>+FCQS!X296</f>
        <v>4275.6000000000004</v>
      </c>
      <c r="F41" s="1072">
        <f>+FCS!X416</f>
        <v>4275.6000000000004</v>
      </c>
      <c r="G41" s="1072">
        <f>+FIC!X183</f>
        <v>4275.6000000000004</v>
      </c>
      <c r="H41" s="1072"/>
      <c r="I41" s="1072"/>
      <c r="J41" s="1073">
        <f t="shared" si="1"/>
        <v>21378.002999999997</v>
      </c>
    </row>
    <row r="42" spans="1:10" ht="16.5" x14ac:dyDescent="0.25">
      <c r="A42" s="1074" t="s">
        <v>1188</v>
      </c>
      <c r="B42" s="309" t="s">
        <v>1204</v>
      </c>
      <c r="C42" s="384"/>
      <c r="D42" s="384"/>
      <c r="E42" s="384"/>
      <c r="F42" s="384"/>
      <c r="G42" s="384"/>
      <c r="H42" s="384">
        <f>+DNA!X104</f>
        <v>3360</v>
      </c>
      <c r="I42" s="384"/>
      <c r="J42" s="1073">
        <f t="shared" si="1"/>
        <v>3360</v>
      </c>
    </row>
    <row r="43" spans="1:10" ht="16.5" x14ac:dyDescent="0.25">
      <c r="A43" s="1074" t="s">
        <v>1190</v>
      </c>
      <c r="B43" s="309" t="s">
        <v>129</v>
      </c>
      <c r="C43" s="384"/>
      <c r="D43" s="384"/>
      <c r="E43" s="384"/>
      <c r="F43" s="384"/>
      <c r="G43" s="384"/>
      <c r="H43" s="384">
        <f>+DNA!X105</f>
        <v>3264.3399711999996</v>
      </c>
      <c r="I43" s="384"/>
      <c r="J43" s="1073">
        <f t="shared" si="1"/>
        <v>3264.3399711999996</v>
      </c>
    </row>
    <row r="44" spans="1:10" ht="16.5" x14ac:dyDescent="0.25">
      <c r="A44" s="1074" t="s">
        <v>1183</v>
      </c>
      <c r="B44" s="309" t="s">
        <v>132</v>
      </c>
      <c r="C44" s="384"/>
      <c r="D44" s="384"/>
      <c r="E44" s="384"/>
      <c r="F44" s="384"/>
      <c r="G44" s="384"/>
      <c r="H44" s="384">
        <f>+DNA!X106</f>
        <v>5007.9960000000001</v>
      </c>
      <c r="I44" s="384"/>
      <c r="J44" s="1073">
        <f t="shared" si="1"/>
        <v>5007.9960000000001</v>
      </c>
    </row>
    <row r="45" spans="1:10" ht="16.5" x14ac:dyDescent="0.25">
      <c r="A45" s="1074" t="s">
        <v>1193</v>
      </c>
      <c r="B45" s="309" t="s">
        <v>129</v>
      </c>
      <c r="C45" s="384"/>
      <c r="D45" s="384"/>
      <c r="E45" s="384"/>
      <c r="F45" s="384"/>
      <c r="G45" s="384"/>
      <c r="H45" s="384">
        <f>+DNA!X107</f>
        <v>15555.657599999999</v>
      </c>
      <c r="I45" s="384"/>
      <c r="J45" s="1073">
        <f t="shared" si="1"/>
        <v>15555.657599999999</v>
      </c>
    </row>
    <row r="46" spans="1:10" ht="16.5" x14ac:dyDescent="0.25">
      <c r="A46" s="1075" t="s">
        <v>1185</v>
      </c>
      <c r="B46" s="313" t="s">
        <v>82</v>
      </c>
      <c r="C46" s="385"/>
      <c r="D46" s="385"/>
      <c r="E46" s="385"/>
      <c r="F46" s="385"/>
      <c r="G46" s="385"/>
      <c r="H46" s="385">
        <f>+DNA!X108</f>
        <v>3700.0040000000004</v>
      </c>
      <c r="I46" s="385"/>
      <c r="J46" s="1687">
        <f t="shared" si="1"/>
        <v>3700.0040000000004</v>
      </c>
    </row>
    <row r="47" spans="1:10" ht="17.25" customHeight="1" thickBot="1" x14ac:dyDescent="0.3">
      <c r="A47" s="314"/>
      <c r="B47" s="315" t="s">
        <v>251</v>
      </c>
      <c r="C47" s="973">
        <f t="shared" ref="C47:I47" si="2">SUM(C9:C46)</f>
        <v>145638.03796800005</v>
      </c>
      <c r="D47" s="973">
        <f t="shared" si="2"/>
        <v>146767.86374399997</v>
      </c>
      <c r="E47" s="973">
        <f t="shared" si="2"/>
        <v>151374.61093600001</v>
      </c>
      <c r="F47" s="973">
        <f t="shared" si="2"/>
        <v>141237.07399999999</v>
      </c>
      <c r="G47" s="973">
        <f t="shared" si="2"/>
        <v>149140.5496</v>
      </c>
      <c r="H47" s="973">
        <f t="shared" si="2"/>
        <v>33887.9886912</v>
      </c>
      <c r="I47" s="973">
        <f t="shared" si="2"/>
        <v>8399.996000000001</v>
      </c>
      <c r="J47" s="386">
        <f>SUM(J10:J46)</f>
        <v>776446.12093920016</v>
      </c>
    </row>
    <row r="48" spans="1:10" ht="16.5" customHeight="1" thickTop="1" x14ac:dyDescent="0.25">
      <c r="A48" s="289"/>
      <c r="B48" s="289"/>
      <c r="C48" s="1076"/>
      <c r="D48" s="1076"/>
      <c r="E48" s="1076"/>
      <c r="F48" s="1076"/>
      <c r="G48" s="289"/>
      <c r="H48" s="1076"/>
      <c r="I48" s="1076"/>
      <c r="J48" s="290"/>
    </row>
    <row r="49" spans="1:12" ht="16.5" x14ac:dyDescent="0.25">
      <c r="A49" s="289"/>
      <c r="B49" s="224" t="s">
        <v>252</v>
      </c>
      <c r="C49" s="224"/>
      <c r="D49" s="224"/>
      <c r="E49" s="224"/>
      <c r="F49" s="224"/>
      <c r="G49" s="224"/>
      <c r="H49" s="224"/>
      <c r="I49" s="224"/>
      <c r="J49" s="290"/>
    </row>
    <row r="50" spans="1:12" ht="16.5" x14ac:dyDescent="0.25">
      <c r="A50" s="289"/>
      <c r="B50" s="359" t="s">
        <v>528</v>
      </c>
      <c r="C50" s="387">
        <f>+C10+C11+C12+C14+C15+C16+C17+C20+C24+C25+C26+C27+C29+C30+C32+C33+C35+C39+C40</f>
        <v>116432.71764800002</v>
      </c>
      <c r="D50" s="387">
        <f t="shared" ref="D50:J50" si="3">+D10+D11+D12+D14+D15+D16+D17+D20+D24+D25+D26+D27+D29+D30+D32+D33+D35+D39+D40</f>
        <v>104856.85738399999</v>
      </c>
      <c r="E50" s="387">
        <f t="shared" si="3"/>
        <v>86862.44</v>
      </c>
      <c r="F50" s="387">
        <f t="shared" si="3"/>
        <v>88695.585999999996</v>
      </c>
      <c r="G50" s="387">
        <f t="shared" si="3"/>
        <v>87491.55839999998</v>
      </c>
      <c r="H50" s="387">
        <f t="shared" si="3"/>
        <v>2999.9911200000001</v>
      </c>
      <c r="I50" s="387">
        <f t="shared" si="3"/>
        <v>3999.9976000000006</v>
      </c>
      <c r="J50" s="387">
        <f t="shared" si="3"/>
        <v>491339.14815199992</v>
      </c>
      <c r="L50" s="995"/>
    </row>
    <row r="51" spans="1:12" ht="16.5" x14ac:dyDescent="0.25">
      <c r="A51" s="289"/>
      <c r="B51" s="359" t="s">
        <v>529</v>
      </c>
      <c r="C51" s="387">
        <f>+C18+C19+C21+C23+C28+C31</f>
        <v>0</v>
      </c>
      <c r="D51" s="387">
        <f t="shared" ref="D51:J51" si="4">+D18+D19+D21+D23+D28+D31</f>
        <v>9300</v>
      </c>
      <c r="E51" s="387">
        <f t="shared" si="4"/>
        <v>21901.7994</v>
      </c>
      <c r="F51" s="387">
        <f t="shared" si="4"/>
        <v>7500</v>
      </c>
      <c r="G51" s="387">
        <f t="shared" si="4"/>
        <v>33204.001600000003</v>
      </c>
      <c r="H51" s="387">
        <f t="shared" si="4"/>
        <v>0</v>
      </c>
      <c r="I51" s="387">
        <f t="shared" si="4"/>
        <v>4399.9984000000004</v>
      </c>
      <c r="J51" s="387">
        <f t="shared" si="4"/>
        <v>76305.799400000004</v>
      </c>
      <c r="L51" s="995"/>
    </row>
    <row r="52" spans="1:12" ht="16.5" x14ac:dyDescent="0.25">
      <c r="A52" s="289"/>
      <c r="B52" s="359" t="s">
        <v>530</v>
      </c>
      <c r="C52" s="2404">
        <f>+C13+C22+C34+C36+C37+C38+C41</f>
        <v>29205.320319999999</v>
      </c>
      <c r="D52" s="2404">
        <f t="shared" ref="D52:J52" si="5">+D13+D22+D34+D36+D37+D38+D41</f>
        <v>32611.006359999999</v>
      </c>
      <c r="E52" s="2404">
        <f t="shared" si="5"/>
        <v>42610.371535999999</v>
      </c>
      <c r="F52" s="2404">
        <f t="shared" si="5"/>
        <v>45041.487999999998</v>
      </c>
      <c r="G52" s="2404">
        <f t="shared" si="5"/>
        <v>28444.989600000001</v>
      </c>
      <c r="H52" s="2404">
        <f t="shared" si="5"/>
        <v>0</v>
      </c>
      <c r="I52" s="2404">
        <f t="shared" si="5"/>
        <v>0</v>
      </c>
      <c r="J52" s="2404">
        <f t="shared" si="5"/>
        <v>177913.175816</v>
      </c>
      <c r="L52" s="995"/>
    </row>
    <row r="53" spans="1:12" ht="16.5" x14ac:dyDescent="0.25">
      <c r="A53" s="289"/>
      <c r="B53" s="359" t="s">
        <v>2091</v>
      </c>
      <c r="C53" s="392">
        <f>+SUM(C42:C46)</f>
        <v>0</v>
      </c>
      <c r="D53" s="392">
        <f t="shared" ref="D53:J53" si="6">+SUM(D42:D46)</f>
        <v>0</v>
      </c>
      <c r="E53" s="392">
        <f t="shared" si="6"/>
        <v>0</v>
      </c>
      <c r="F53" s="392">
        <f t="shared" si="6"/>
        <v>0</v>
      </c>
      <c r="G53" s="392">
        <f t="shared" si="6"/>
        <v>0</v>
      </c>
      <c r="H53" s="392">
        <f t="shared" si="6"/>
        <v>30887.997571199998</v>
      </c>
      <c r="I53" s="392">
        <f t="shared" si="6"/>
        <v>0</v>
      </c>
      <c r="J53" s="392">
        <f t="shared" si="6"/>
        <v>30887.997571199998</v>
      </c>
      <c r="L53" s="995"/>
    </row>
    <row r="54" spans="1:12" ht="16.5" x14ac:dyDescent="0.25">
      <c r="A54" s="289"/>
      <c r="B54" s="224" t="s">
        <v>251</v>
      </c>
      <c r="C54" s="391">
        <f>SUM(C50:C53)</f>
        <v>145638.03796800002</v>
      </c>
      <c r="D54" s="391">
        <f t="shared" ref="D54:J54" si="7">SUM(D50:D53)</f>
        <v>146767.86374399997</v>
      </c>
      <c r="E54" s="391">
        <f t="shared" si="7"/>
        <v>151374.61093600001</v>
      </c>
      <c r="F54" s="391">
        <f t="shared" si="7"/>
        <v>141237.07399999999</v>
      </c>
      <c r="G54" s="391">
        <f t="shared" si="7"/>
        <v>149140.54959999997</v>
      </c>
      <c r="H54" s="391">
        <f t="shared" si="7"/>
        <v>33887.9886912</v>
      </c>
      <c r="I54" s="391">
        <f t="shared" si="7"/>
        <v>8399.996000000001</v>
      </c>
      <c r="J54" s="391">
        <f t="shared" si="7"/>
        <v>776446.12093919993</v>
      </c>
      <c r="L54" s="995"/>
    </row>
    <row r="55" spans="1:12" ht="16.5" customHeight="1" x14ac:dyDescent="0.25">
      <c r="A55" s="289"/>
      <c r="B55" s="224"/>
      <c r="C55" s="388"/>
      <c r="D55" s="388"/>
      <c r="E55" s="388"/>
      <c r="F55" s="388"/>
      <c r="G55" s="388"/>
      <c r="H55" s="388"/>
      <c r="I55" s="388"/>
      <c r="J55" s="316"/>
    </row>
    <row r="56" spans="1:12" ht="16.5" x14ac:dyDescent="0.3">
      <c r="B56" s="360" t="s">
        <v>256</v>
      </c>
      <c r="C56" s="389"/>
      <c r="D56" s="389"/>
      <c r="E56" s="389"/>
      <c r="F56" s="389"/>
      <c r="G56" s="389"/>
      <c r="H56" s="389"/>
      <c r="I56" s="389"/>
      <c r="J56" s="317"/>
      <c r="L56" s="995"/>
    </row>
    <row r="57" spans="1:12" ht="16.5" x14ac:dyDescent="0.25">
      <c r="B57" s="223" t="s">
        <v>257</v>
      </c>
      <c r="C57" s="390">
        <f t="shared" ref="C57:J57" si="8">+SUM(C10:C32)</f>
        <v>119462.44180800002</v>
      </c>
      <c r="D57" s="390">
        <f t="shared" si="8"/>
        <v>116092.26378399998</v>
      </c>
      <c r="E57" s="390">
        <f t="shared" si="8"/>
        <v>121099.011</v>
      </c>
      <c r="F57" s="390">
        <f t="shared" si="8"/>
        <v>104530.98599999999</v>
      </c>
      <c r="G57" s="390">
        <f t="shared" si="8"/>
        <v>128395.56319999999</v>
      </c>
      <c r="H57" s="390">
        <f t="shared" si="8"/>
        <v>2999.9911200000001</v>
      </c>
      <c r="I57" s="390">
        <f t="shared" si="8"/>
        <v>8399.996000000001</v>
      </c>
      <c r="J57" s="390">
        <f t="shared" si="8"/>
        <v>600980.25291200005</v>
      </c>
    </row>
    <row r="58" spans="1:12" ht="16.5" x14ac:dyDescent="0.25">
      <c r="B58" s="2405" t="s">
        <v>1203</v>
      </c>
      <c r="C58" s="390">
        <f>+SUM(C42:C43)</f>
        <v>0</v>
      </c>
      <c r="D58" s="390">
        <f t="shared" ref="D58:J58" si="9">+SUM(D42:D43)</f>
        <v>0</v>
      </c>
      <c r="E58" s="390">
        <f t="shared" si="9"/>
        <v>0</v>
      </c>
      <c r="F58" s="390">
        <f t="shared" si="9"/>
        <v>0</v>
      </c>
      <c r="G58" s="390">
        <f t="shared" si="9"/>
        <v>0</v>
      </c>
      <c r="H58" s="390">
        <f t="shared" si="9"/>
        <v>6624.3399711999991</v>
      </c>
      <c r="I58" s="390">
        <f t="shared" si="9"/>
        <v>0</v>
      </c>
      <c r="J58" s="390">
        <f t="shared" si="9"/>
        <v>6624.3399711999991</v>
      </c>
    </row>
    <row r="59" spans="1:12" ht="16.5" x14ac:dyDescent="0.25">
      <c r="B59" s="223" t="s">
        <v>258</v>
      </c>
      <c r="C59" s="390">
        <f>+SUM(C33:C39)</f>
        <v>15899.99936</v>
      </c>
      <c r="D59" s="390">
        <f t="shared" ref="D59:I59" si="10">+SUM(D33:D39)</f>
        <v>20399.99696</v>
      </c>
      <c r="E59" s="390">
        <f t="shared" si="10"/>
        <v>19999.999936</v>
      </c>
      <c r="F59" s="390">
        <f t="shared" si="10"/>
        <v>26430.488000000001</v>
      </c>
      <c r="G59" s="390">
        <f t="shared" si="10"/>
        <v>10469.389600000002</v>
      </c>
      <c r="H59" s="390">
        <f>+SUM(H44:H46)</f>
        <v>24263.657599999999</v>
      </c>
      <c r="I59" s="390">
        <f t="shared" si="10"/>
        <v>0</v>
      </c>
      <c r="J59" s="390">
        <f>+SUM(J33:J39)+SUM(J44:J46)</f>
        <v>117463.531456</v>
      </c>
      <c r="L59" s="995"/>
    </row>
    <row r="60" spans="1:12" ht="16.5" x14ac:dyDescent="0.25">
      <c r="B60" s="223" t="s">
        <v>259</v>
      </c>
      <c r="C60" s="393">
        <f>+SUM(C40:C41)</f>
        <v>10275.596800000001</v>
      </c>
      <c r="D60" s="393">
        <f t="shared" ref="D60:J60" si="11">+SUM(D40:D41)</f>
        <v>10275.602999999999</v>
      </c>
      <c r="E60" s="393">
        <f t="shared" si="11"/>
        <v>10275.6</v>
      </c>
      <c r="F60" s="393">
        <f t="shared" si="11"/>
        <v>10275.6</v>
      </c>
      <c r="G60" s="393">
        <f t="shared" si="11"/>
        <v>10275.596800000001</v>
      </c>
      <c r="H60" s="393">
        <f t="shared" si="11"/>
        <v>0</v>
      </c>
      <c r="I60" s="393">
        <f t="shared" si="11"/>
        <v>0</v>
      </c>
      <c r="J60" s="393">
        <f t="shared" si="11"/>
        <v>51377.996599999999</v>
      </c>
      <c r="L60" s="995"/>
    </row>
    <row r="61" spans="1:12" ht="16.5" x14ac:dyDescent="0.25">
      <c r="B61" s="224" t="s">
        <v>251</v>
      </c>
      <c r="C61" s="391">
        <f>SUM(C57:C60)</f>
        <v>145638.03796800002</v>
      </c>
      <c r="D61" s="391">
        <f t="shared" ref="D61:J61" si="12">SUM(D57:D60)</f>
        <v>146767.86374399997</v>
      </c>
      <c r="E61" s="391">
        <f t="shared" si="12"/>
        <v>151374.61093600001</v>
      </c>
      <c r="F61" s="391">
        <f t="shared" si="12"/>
        <v>141237.07399999999</v>
      </c>
      <c r="G61" s="391">
        <f t="shared" si="12"/>
        <v>149140.5496</v>
      </c>
      <c r="H61" s="391">
        <f t="shared" si="12"/>
        <v>33887.9886912</v>
      </c>
      <c r="I61" s="391">
        <f t="shared" si="12"/>
        <v>8399.996000000001</v>
      </c>
      <c r="J61" s="391">
        <f t="shared" si="12"/>
        <v>776446.12093920005</v>
      </c>
    </row>
    <row r="62" spans="1:12" ht="16.5" customHeight="1" x14ac:dyDescent="0.25"/>
    <row r="63" spans="1:12" ht="16.5" customHeight="1" x14ac:dyDescent="0.25">
      <c r="B63" s="194" t="s">
        <v>1163</v>
      </c>
      <c r="C63" s="187"/>
    </row>
    <row r="64" spans="1:12" ht="16.5" customHeight="1" x14ac:dyDescent="0.25">
      <c r="B64" s="194" t="s">
        <v>1881</v>
      </c>
      <c r="C64" s="187"/>
    </row>
    <row r="65" ht="16.5" customHeight="1" x14ac:dyDescent="0.25"/>
  </sheetData>
  <mergeCells count="5">
    <mergeCell ref="A1:J1"/>
    <mergeCell ref="A2:J2"/>
    <mergeCell ref="A3:J3"/>
    <mergeCell ref="A5:J5"/>
    <mergeCell ref="A6:J6"/>
  </mergeCells>
  <pageMargins left="0.51181102362204722" right="0.51181102362204722" top="0.55118110236220474" bottom="0.35433070866141736" header="0.31496062992125984" footer="0.31496062992125984"/>
  <pageSetup paperSize="9" scale="72" fitToHeight="0" orientation="landscape" r:id="rId1"/>
  <headerFooter>
    <oddFooter>&amp;C&amp;"Century Schoolbook,Normal"&amp;P</oddFooter>
  </headerFooter>
  <ignoredErrors>
    <ignoredError sqref="C57 D60:G60 E57:G57 C61:G61 H60:J61 C55:G56 C50:J54 H55:J57 I59 C58:J58" unlockedFormula="1"/>
    <ignoredError sqref="D57 C60 C59:G59" formulaRange="1" unlockedFormula="1"/>
    <ignoredError sqref="H59"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FCA</vt:lpstr>
      <vt:lpstr>FCE</vt:lpstr>
      <vt:lpstr>FCQS</vt:lpstr>
      <vt:lpstr>FCS</vt:lpstr>
      <vt:lpstr>FIC</vt:lpstr>
      <vt:lpstr>DNA</vt:lpstr>
      <vt:lpstr>CEPOS</vt:lpstr>
      <vt:lpstr>Cuadro Resumen</vt:lpstr>
      <vt:lpstr>CEPOS!Títulos_a_imprimir</vt:lpstr>
      <vt:lpstr>'Cuadro Resumen'!Títulos_a_imprimir</vt:lpstr>
      <vt:lpstr>DNA!Títulos_a_imprimir</vt:lpstr>
      <vt:lpstr>FCA!Títulos_a_imprimir</vt:lpstr>
      <vt:lpstr>FCE!Títulos_a_imprimir</vt:lpstr>
      <vt:lpstr>FCQS!Títulos_a_imprimir</vt:lpstr>
      <vt:lpstr>FCS!Títulos_a_imprimir</vt:lpstr>
      <vt:lpstr>FIC!Títulos_a_imprimir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Eunicebb</dc:creator>
  <cp:lastModifiedBy>EuniceBB</cp:lastModifiedBy>
  <cp:lastPrinted>2020-08-21T18:54:23Z</cp:lastPrinted>
  <dcterms:created xsi:type="dcterms:W3CDTF">2019-07-31T13:45:01Z</dcterms:created>
  <dcterms:modified xsi:type="dcterms:W3CDTF">2020-08-25T15:35:00Z</dcterms:modified>
</cp:coreProperties>
</file>